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7980"/>
  </bookViews>
  <sheets>
    <sheet name="总表" sheetId="1" r:id="rId1"/>
    <sheet name="四级成绩" sheetId="3" r:id="rId2"/>
    <sheet name="体测成绩" sheetId="2" r:id="rId3"/>
    <sheet name="辅导员加分" sheetId="4" r:id="rId4"/>
    <sheet name="学生干部加分细则" sheetId="17" r:id="rId5"/>
    <sheet name="学生干部加分" sheetId="8" r:id="rId6"/>
    <sheet name="智育加分" sheetId="16" r:id="rId7"/>
    <sheet name="智育加分汇总" sheetId="5" r:id="rId8"/>
    <sheet name="体育锻炼成绩" sheetId="7" r:id="rId9"/>
    <sheet name="体育加分" sheetId="10" r:id="rId10"/>
    <sheet name="体育加分汇总" sheetId="12" r:id="rId11"/>
    <sheet name="德育加分" sheetId="6" r:id="rId12"/>
    <sheet name="美育" sheetId="9" r:id="rId13"/>
    <sheet name="劳育基础分" sheetId="14" r:id="rId14"/>
    <sheet name="劳育加分" sheetId="13" r:id="rId15"/>
    <sheet name="必修课优良率" sheetId="15" r:id="rId16"/>
    <sheet name="互评分" sheetId="19" r:id="rId17"/>
    <sheet name="Sheet5" sheetId="21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0" hidden="1">总表!$A$3:$AS$181</definedName>
    <definedName name="_xlnm._FilterDatabase" localSheetId="6" hidden="1">智育加分!$A$1:$L$133</definedName>
    <definedName name="_xlnm._FilterDatabase" localSheetId="7" hidden="1">智育加分汇总!$A$1:$B$44</definedName>
    <definedName name="_xlnm._FilterDatabase" localSheetId="13" hidden="1">劳育基础分!$A$2:$AD$194</definedName>
    <definedName name="_xlnm._FilterDatabase" localSheetId="15" hidden="1">必修课优良率!$C$1:$C$173</definedName>
    <definedName name="_xlnm._FilterDatabase" localSheetId="9" hidden="1">体育加分!$A$1:$V$272</definedName>
    <definedName name="_xlnm._FilterDatabase" localSheetId="10" hidden="1">体育加分汇总!#REF!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<sst xmlns="http://schemas.openxmlformats.org/spreadsheetml/2006/main" count="7096" uniqueCount="1199">
  <si>
    <t>综测排名</t>
  </si>
  <si>
    <t xml:space="preserve"> 必修课排名</t>
  </si>
  <si>
    <t>学号</t>
  </si>
  <si>
    <t>姓名</t>
  </si>
  <si>
    <t>班级</t>
  </si>
  <si>
    <t>德育成绩</t>
  </si>
  <si>
    <t>智育成绩</t>
  </si>
  <si>
    <t>体育成绩</t>
  </si>
  <si>
    <t>美育成绩</t>
  </si>
  <si>
    <t>劳育成绩</t>
  </si>
  <si>
    <t>综合测评总分</t>
  </si>
  <si>
    <t>优良率</t>
  </si>
  <si>
    <t>四级成绩</t>
  </si>
  <si>
    <t>是否挂科</t>
  </si>
  <si>
    <t>班级互评分</t>
  </si>
  <si>
    <t>辅导员打分</t>
  </si>
  <si>
    <t>班团委员打分</t>
  </si>
  <si>
    <t>班主任打分</t>
  </si>
  <si>
    <t>班级互评分×0.2</t>
  </si>
  <si>
    <t>辅导员打分×0.5</t>
  </si>
  <si>
    <t>班团委员打分*0.2</t>
  </si>
  <si>
    <t>班主任打分*0.1</t>
  </si>
  <si>
    <t>学生思想品德测评分值</t>
  </si>
  <si>
    <t>学生干部加分</t>
  </si>
  <si>
    <t>德育加分</t>
  </si>
  <si>
    <t>德育扣分</t>
  </si>
  <si>
    <t>德育成绩×0.15</t>
  </si>
  <si>
    <t>必修课加权平均分</t>
  </si>
  <si>
    <t>选修课加权平均分</t>
  </si>
  <si>
    <t>智育成绩（必修课×0.9+选修课×0.1）</t>
  </si>
  <si>
    <t>智育加分</t>
  </si>
  <si>
    <t>智育成绩×0.70</t>
  </si>
  <si>
    <t>体测成绩</t>
  </si>
  <si>
    <t>锻炼成绩</t>
  </si>
  <si>
    <t>体测成绩×0.8</t>
  </si>
  <si>
    <t>锻炼成绩×0.2</t>
  </si>
  <si>
    <t>体育锻炼成绩</t>
  </si>
  <si>
    <t>体育加分</t>
  </si>
  <si>
    <t>体育成绩×0.05</t>
  </si>
  <si>
    <t>文化艺术活动</t>
  </si>
  <si>
    <t>美育加分</t>
  </si>
  <si>
    <t>美育成绩×0.05</t>
  </si>
  <si>
    <t>劳动实践</t>
  </si>
  <si>
    <t>劳育加分</t>
  </si>
  <si>
    <t>劳育成绩×0.05</t>
  </si>
  <si>
    <t>vlookup</t>
  </si>
  <si>
    <t>公式求和</t>
  </si>
  <si>
    <t>VLOOKUP</t>
  </si>
  <si>
    <t>汇总统计</t>
  </si>
  <si>
    <t>单独做表vlookup</t>
  </si>
  <si>
    <t>公式计算</t>
  </si>
  <si>
    <t>2024010590</t>
  </si>
  <si>
    <t>杨航维</t>
  </si>
  <si>
    <t>2024010582</t>
  </si>
  <si>
    <t>刘文清</t>
  </si>
  <si>
    <t>2024010525</t>
  </si>
  <si>
    <t>何佳</t>
  </si>
  <si>
    <t>2024010617</t>
  </si>
  <si>
    <t>严翊中</t>
  </si>
  <si>
    <t>温晓阳</t>
  </si>
  <si>
    <t>2024010584</t>
  </si>
  <si>
    <t>刘玲嘉</t>
  </si>
  <si>
    <t>2024010578</t>
  </si>
  <si>
    <t>张钰涵</t>
  </si>
  <si>
    <t>2024010480</t>
  </si>
  <si>
    <t>谢煜轩</t>
  </si>
  <si>
    <t>2024010626</t>
  </si>
  <si>
    <t>李鑫涛</t>
  </si>
  <si>
    <t>2024010599</t>
  </si>
  <si>
    <t>林方宇</t>
  </si>
  <si>
    <t>赵梓伯</t>
  </si>
  <si>
    <t>2024010458</t>
  </si>
  <si>
    <t>施朝阳</t>
  </si>
  <si>
    <t>2024010553</t>
  </si>
  <si>
    <t>尤雅</t>
  </si>
  <si>
    <t>2024010550</t>
  </si>
  <si>
    <t>梁金玉</t>
  </si>
  <si>
    <t>2024010623</t>
  </si>
  <si>
    <t>郝雪普</t>
  </si>
  <si>
    <t>2024010585</t>
  </si>
  <si>
    <t>吴佳妮</t>
  </si>
  <si>
    <t>2024010464</t>
  </si>
  <si>
    <t>胡婷</t>
  </si>
  <si>
    <t>袁翊淼</t>
  </si>
  <si>
    <t>2024010593</t>
  </si>
  <si>
    <t>康铭坤</t>
  </si>
  <si>
    <t>卢力瑛</t>
  </si>
  <si>
    <t>2024010625</t>
  </si>
  <si>
    <t>方文正</t>
  </si>
  <si>
    <t>王超卓</t>
  </si>
  <si>
    <t>叶霖</t>
  </si>
  <si>
    <t>否</t>
  </si>
  <si>
    <t>2024010555</t>
  </si>
  <si>
    <t>苏晴</t>
  </si>
  <si>
    <t>侯星辰</t>
  </si>
  <si>
    <t>2024010577</t>
  </si>
  <si>
    <t>孔梓涵</t>
  </si>
  <si>
    <t>杨睿</t>
  </si>
  <si>
    <t>2024010475</t>
  </si>
  <si>
    <t>葛亿盛</t>
  </si>
  <si>
    <t>徐桢</t>
  </si>
  <si>
    <t>2024010523</t>
  </si>
  <si>
    <t>胡启红</t>
  </si>
  <si>
    <t>2024010547</t>
  </si>
  <si>
    <t>董宇昕</t>
  </si>
  <si>
    <t>2024010605</t>
  </si>
  <si>
    <t>杜向栋</t>
  </si>
  <si>
    <t>2024010459</t>
  </si>
  <si>
    <t>靳铭超</t>
  </si>
  <si>
    <t>2024010465</t>
  </si>
  <si>
    <t>郝美超</t>
  </si>
  <si>
    <t>2024010581</t>
  </si>
  <si>
    <t>董家慧</t>
  </si>
  <si>
    <t>2024010479</t>
  </si>
  <si>
    <t>刘韬</t>
  </si>
  <si>
    <t>2024010513</t>
  </si>
  <si>
    <t>朱健健</t>
  </si>
  <si>
    <t>2024010621</t>
  </si>
  <si>
    <t>侯垚</t>
  </si>
  <si>
    <t>2024010628</t>
  </si>
  <si>
    <t>柯二文</t>
  </si>
  <si>
    <t>2024010481</t>
  </si>
  <si>
    <t>任熙嘉</t>
  </si>
  <si>
    <t>2024010579</t>
  </si>
  <si>
    <t>刘芮</t>
  </si>
  <si>
    <t>2024010484</t>
  </si>
  <si>
    <t>任俊玮</t>
  </si>
  <si>
    <t>2024010549</t>
  </si>
  <si>
    <t>冯苗鸽</t>
  </si>
  <si>
    <t>2024010482</t>
  </si>
  <si>
    <t>方泽</t>
  </si>
  <si>
    <t>2024010580</t>
  </si>
  <si>
    <t>刘春硕</t>
  </si>
  <si>
    <t>吕莎莎</t>
  </si>
  <si>
    <t>刘起睿</t>
  </si>
  <si>
    <t>化工类24-2班</t>
  </si>
  <si>
    <t>高瑞苹</t>
  </si>
  <si>
    <t>2024010490</t>
  </si>
  <si>
    <t>聂玲琳</t>
  </si>
  <si>
    <t>2024010520</t>
  </si>
  <si>
    <t>刘诗雨</t>
  </si>
  <si>
    <t>2024010476</t>
  </si>
  <si>
    <t>杨修齐</t>
  </si>
  <si>
    <t>2024010583</t>
  </si>
  <si>
    <t>路倢利</t>
  </si>
  <si>
    <t>2024010588</t>
  </si>
  <si>
    <t>陈晨</t>
  </si>
  <si>
    <t>2024010483</t>
  </si>
  <si>
    <t>杨清朋</t>
  </si>
  <si>
    <t>2024010493</t>
  </si>
  <si>
    <t>苗思蕊</t>
  </si>
  <si>
    <t>2024010596</t>
  </si>
  <si>
    <t>王爽</t>
  </si>
  <si>
    <t>2024010486</t>
  </si>
  <si>
    <t>彭一航</t>
  </si>
  <si>
    <t>2024010573</t>
  </si>
  <si>
    <t>王韬哲</t>
  </si>
  <si>
    <t>2024010505</t>
  </si>
  <si>
    <t>李志聪</t>
  </si>
  <si>
    <t>2024010511</t>
  </si>
  <si>
    <t>吕程</t>
  </si>
  <si>
    <t>张蕊</t>
  </si>
  <si>
    <t>2024010561</t>
  </si>
  <si>
    <t>刘子炜</t>
  </si>
  <si>
    <t>2024010466</t>
  </si>
  <si>
    <t>王南南</t>
  </si>
  <si>
    <t>2024010619</t>
  </si>
  <si>
    <t>孔德烨</t>
  </si>
  <si>
    <t>杨磊</t>
  </si>
  <si>
    <t>闫乙昕</t>
  </si>
  <si>
    <t>2024010552</t>
  </si>
  <si>
    <t>胡语轩</t>
  </si>
  <si>
    <t>2024010627</t>
  </si>
  <si>
    <t>王笑睿</t>
  </si>
  <si>
    <t>2024010598</t>
  </si>
  <si>
    <t>张子木</t>
  </si>
  <si>
    <t>2024010589</t>
  </si>
  <si>
    <t>水源</t>
  </si>
  <si>
    <t>2024010499</t>
  </si>
  <si>
    <t>李耀初</t>
  </si>
  <si>
    <t>王晓娜</t>
  </si>
  <si>
    <t>2024010601</t>
  </si>
  <si>
    <t>李毅恒</t>
  </si>
  <si>
    <t>2024010522</t>
  </si>
  <si>
    <t>艾芯蕊</t>
  </si>
  <si>
    <t>2024010508</t>
  </si>
  <si>
    <t>谢文博</t>
  </si>
  <si>
    <t>2024010606</t>
  </si>
  <si>
    <t>王睦钧</t>
  </si>
  <si>
    <t>2024010632</t>
  </si>
  <si>
    <t>贾金鑫</t>
  </si>
  <si>
    <t>2024010469</t>
  </si>
  <si>
    <t>何俊希</t>
  </si>
  <si>
    <t>2024010491</t>
  </si>
  <si>
    <t>田慧慧</t>
  </si>
  <si>
    <t>2024010478</t>
  </si>
  <si>
    <t>杨州</t>
  </si>
  <si>
    <t>2024010597</t>
  </si>
  <si>
    <t>潘兴顺</t>
  </si>
  <si>
    <t>2024010537</t>
  </si>
  <si>
    <t>龚贝</t>
  </si>
  <si>
    <t>2024010494</t>
  </si>
  <si>
    <t>姜明明</t>
  </si>
  <si>
    <t>2024010468</t>
  </si>
  <si>
    <t>王诚毅</t>
  </si>
  <si>
    <t>2024010495</t>
  </si>
  <si>
    <t>韩子路</t>
  </si>
  <si>
    <t>2024010487</t>
  </si>
  <si>
    <t>杨悦</t>
  </si>
  <si>
    <t>王思远</t>
  </si>
  <si>
    <t>2024010631</t>
  </si>
  <si>
    <t>宋梦博</t>
  </si>
  <si>
    <t>陈永利</t>
  </si>
  <si>
    <t>陈韵轩</t>
  </si>
  <si>
    <t>2024010472</t>
  </si>
  <si>
    <t>赵延奇</t>
  </si>
  <si>
    <t>2024010539</t>
  </si>
  <si>
    <t>赵毅轩</t>
  </si>
  <si>
    <t>2024010633</t>
  </si>
  <si>
    <t>陈朕</t>
  </si>
  <si>
    <t>张家诚</t>
  </si>
  <si>
    <t>2024010503</t>
  </si>
  <si>
    <t>孙立夫</t>
  </si>
  <si>
    <t>2024010500</t>
  </si>
  <si>
    <t>黄大原</t>
  </si>
  <si>
    <t>洪瑞</t>
  </si>
  <si>
    <t>2024010524</t>
  </si>
  <si>
    <t>吕秋桦</t>
  </si>
  <si>
    <t>刘俊超</t>
  </si>
  <si>
    <t>2024010594</t>
  </si>
  <si>
    <t>王志龙</t>
  </si>
  <si>
    <t>2024010504</t>
  </si>
  <si>
    <t>陈启骏</t>
  </si>
  <si>
    <t>2024010572</t>
  </si>
  <si>
    <t>邱子恒</t>
  </si>
  <si>
    <t>蒋卓达</t>
  </si>
  <si>
    <t>黄贤君</t>
  </si>
  <si>
    <t>2024010557</t>
  </si>
  <si>
    <t>李政阳</t>
  </si>
  <si>
    <t>2024010497</t>
  </si>
  <si>
    <t>赵晶晶</t>
  </si>
  <si>
    <t>2024010630</t>
  </si>
  <si>
    <t>周子晨</t>
  </si>
  <si>
    <t>2024010629</t>
  </si>
  <si>
    <t>杨恒</t>
  </si>
  <si>
    <t>2024010591</t>
  </si>
  <si>
    <t>黄皓仑</t>
  </si>
  <si>
    <t>2024010477</t>
  </si>
  <si>
    <t>李俊义</t>
  </si>
  <si>
    <t>杨胤泽</t>
  </si>
  <si>
    <t>2024010624</t>
  </si>
  <si>
    <t>任务</t>
  </si>
  <si>
    <t>2024010510</t>
  </si>
  <si>
    <t>钟家豪</t>
  </si>
  <si>
    <t>佟安冉</t>
  </si>
  <si>
    <t>2024010616</t>
  </si>
  <si>
    <t>吕佳琳</t>
  </si>
  <si>
    <t>2024010485</t>
  </si>
  <si>
    <t>马永龙</t>
  </si>
  <si>
    <t>2024010560</t>
  </si>
  <si>
    <t>葸旺</t>
  </si>
  <si>
    <t>2024010595</t>
  </si>
  <si>
    <t>王二壮</t>
  </si>
  <si>
    <t>2024010551</t>
  </si>
  <si>
    <t>王珏</t>
  </si>
  <si>
    <t>2024010488</t>
  </si>
  <si>
    <t>郭圣元</t>
  </si>
  <si>
    <t>2024010603</t>
  </si>
  <si>
    <t>彭天佑</t>
  </si>
  <si>
    <t>姜柏彤</t>
  </si>
  <si>
    <t>2024010463</t>
  </si>
  <si>
    <t>杨子惠</t>
  </si>
  <si>
    <t>2024010618</t>
  </si>
  <si>
    <t>肖港权</t>
  </si>
  <si>
    <t>张玉杨</t>
  </si>
  <si>
    <t>2024010559</t>
  </si>
  <si>
    <t>郑翔鸿</t>
  </si>
  <si>
    <t>2024010507</t>
  </si>
  <si>
    <t>赵佳富</t>
  </si>
  <si>
    <t>2024010622</t>
  </si>
  <si>
    <t>李宇春</t>
  </si>
  <si>
    <t>刘钢彬</t>
  </si>
  <si>
    <t>2024010531</t>
  </si>
  <si>
    <t>王崇南</t>
  </si>
  <si>
    <t>2024010592</t>
  </si>
  <si>
    <t>罗晓珍</t>
  </si>
  <si>
    <t>2024010575</t>
  </si>
  <si>
    <t>寇笑源</t>
  </si>
  <si>
    <t>徐旋</t>
  </si>
  <si>
    <t>2024010471</t>
  </si>
  <si>
    <t>王路寒</t>
  </si>
  <si>
    <t>2024010509</t>
  </si>
  <si>
    <t>孙铭徽</t>
  </si>
  <si>
    <t>2024010635</t>
  </si>
  <si>
    <t>吴俊</t>
  </si>
  <si>
    <t>2024010532</t>
  </si>
  <si>
    <t>陈萍洋</t>
  </si>
  <si>
    <t>王泽轩</t>
  </si>
  <si>
    <t>马秋阳</t>
  </si>
  <si>
    <t>吴淑金</t>
  </si>
  <si>
    <t>冯子洋</t>
  </si>
  <si>
    <t>谢子翔</t>
  </si>
  <si>
    <t>2024010554</t>
  </si>
  <si>
    <t>葛敏</t>
  </si>
  <si>
    <t>2024010536</t>
  </si>
  <si>
    <t>郭北辰</t>
  </si>
  <si>
    <t>2024010489</t>
  </si>
  <si>
    <t>赵倩瑶</t>
  </si>
  <si>
    <t>2024010574</t>
  </si>
  <si>
    <t>孙愷辰</t>
  </si>
  <si>
    <t>2024010473</t>
  </si>
  <si>
    <t>李博航</t>
  </si>
  <si>
    <t>2024010571</t>
  </si>
  <si>
    <t>李坤明</t>
  </si>
  <si>
    <t>2024010502</t>
  </si>
  <si>
    <t>谯佳伟</t>
  </si>
  <si>
    <t>李俊豪</t>
  </si>
  <si>
    <t>2024010570</t>
  </si>
  <si>
    <t>罗锦洪</t>
  </si>
  <si>
    <t>2024010548</t>
  </si>
  <si>
    <t>赵淑荣</t>
  </si>
  <si>
    <t>2024010602</t>
  </si>
  <si>
    <t>洪培彬</t>
  </si>
  <si>
    <t>2024010530</t>
  </si>
  <si>
    <t>仇雨乐</t>
  </si>
  <si>
    <t>彭好运</t>
  </si>
  <si>
    <t>2024010586</t>
  </si>
  <si>
    <t>余若瑜</t>
  </si>
  <si>
    <t>2024010556</t>
  </si>
  <si>
    <t>张煊</t>
  </si>
  <si>
    <t>马铭远</t>
  </si>
  <si>
    <t>2024010467</t>
  </si>
  <si>
    <t>韦程栋</t>
  </si>
  <si>
    <t>孙筠翔</t>
  </si>
  <si>
    <t>李瑞杰</t>
  </si>
  <si>
    <t>2024010501</t>
  </si>
  <si>
    <t>成杰文</t>
  </si>
  <si>
    <t>刘迪</t>
  </si>
  <si>
    <t>2024010533</t>
  </si>
  <si>
    <t>蒋金鹏</t>
  </si>
  <si>
    <t>2024010526</t>
  </si>
  <si>
    <t>阿优拉·沙帕尔别克</t>
  </si>
  <si>
    <t>王嘉博</t>
  </si>
  <si>
    <t>2024010558</t>
  </si>
  <si>
    <t>李宇轩</t>
  </si>
  <si>
    <t>2024010529</t>
  </si>
  <si>
    <t>孟煜杰</t>
  </si>
  <si>
    <t>2024010474</t>
  </si>
  <si>
    <t>吴赛扬</t>
  </si>
  <si>
    <t>2024010496</t>
  </si>
  <si>
    <t>董叶帆</t>
  </si>
  <si>
    <t>2024010569</t>
  </si>
  <si>
    <t>吕小川</t>
  </si>
  <si>
    <t>2024010634</t>
  </si>
  <si>
    <t>李昌泽</t>
  </si>
  <si>
    <t>2024010568</t>
  </si>
  <si>
    <t>张川宁</t>
  </si>
  <si>
    <t>2024010506</t>
  </si>
  <si>
    <t>姚泓宇</t>
  </si>
  <si>
    <t>2024010518</t>
  </si>
  <si>
    <t>史欣谊</t>
  </si>
  <si>
    <t>2024010541</t>
  </si>
  <si>
    <t>王家成</t>
  </si>
  <si>
    <t>2023010381</t>
  </si>
  <si>
    <t>宋佳滢</t>
  </si>
  <si>
    <t>2024010512</t>
  </si>
  <si>
    <t>桑恒健</t>
  </si>
  <si>
    <t>海米提·麦买提</t>
  </si>
  <si>
    <t>化工类24-5班</t>
  </si>
  <si>
    <t>是</t>
  </si>
  <si>
    <t>成绩</t>
  </si>
  <si>
    <t>未报考</t>
  </si>
  <si>
    <t>2024010604</t>
  </si>
  <si>
    <t>没考</t>
  </si>
  <si>
    <t>林锐</t>
  </si>
  <si>
    <t>刘紫杭</t>
  </si>
  <si>
    <t>郭泓岐</t>
  </si>
  <si>
    <t>热依汉古丽·加帕</t>
  </si>
  <si>
    <t>陆游</t>
  </si>
  <si>
    <t>449</t>
  </si>
  <si>
    <t>445</t>
  </si>
  <si>
    <t>572</t>
  </si>
  <si>
    <t>465</t>
  </si>
  <si>
    <t>496</t>
  </si>
  <si>
    <t>461</t>
  </si>
  <si>
    <t>493</t>
  </si>
  <si>
    <t>刘恬宁</t>
  </si>
  <si>
    <t>579</t>
  </si>
  <si>
    <t>525</t>
  </si>
  <si>
    <t>430</t>
  </si>
  <si>
    <t>460</t>
  </si>
  <si>
    <t>457</t>
  </si>
  <si>
    <t>479</t>
  </si>
  <si>
    <t>553</t>
  </si>
  <si>
    <t>375</t>
  </si>
  <si>
    <t>398</t>
  </si>
  <si>
    <t>497</t>
  </si>
  <si>
    <t>486</t>
  </si>
  <si>
    <t>442</t>
  </si>
  <si>
    <t>471</t>
  </si>
  <si>
    <t>433</t>
  </si>
  <si>
    <t>444</t>
  </si>
  <si>
    <t>475</t>
  </si>
  <si>
    <t>439</t>
  </si>
  <si>
    <t>456</t>
  </si>
  <si>
    <t>533</t>
  </si>
  <si>
    <t>学籍号</t>
  </si>
  <si>
    <t>总分</t>
  </si>
  <si>
    <t>等级</t>
  </si>
  <si>
    <t>2024010457</t>
  </si>
  <si>
    <t>胡紫涵</t>
  </si>
  <si>
    <t>及格</t>
  </si>
  <si>
    <t>2024010460</t>
  </si>
  <si>
    <t>2024010461</t>
  </si>
  <si>
    <t>良好</t>
  </si>
  <si>
    <t>2024010462</t>
  </si>
  <si>
    <t>免测</t>
  </si>
  <si>
    <t>2024010470</t>
  </si>
  <si>
    <t>不及格</t>
  </si>
  <si>
    <t>2024010492</t>
  </si>
  <si>
    <t>2024010498</t>
  </si>
  <si>
    <t>2024010514</t>
  </si>
  <si>
    <t>2024010515</t>
  </si>
  <si>
    <t>2024010516</t>
  </si>
  <si>
    <t>2024010517</t>
  </si>
  <si>
    <t>2024010519</t>
  </si>
  <si>
    <t>2024010521</t>
  </si>
  <si>
    <t>2024010527</t>
  </si>
  <si>
    <t>2024010528</t>
  </si>
  <si>
    <t>2024010534</t>
  </si>
  <si>
    <t>2024010535</t>
  </si>
  <si>
    <t>2024010538</t>
  </si>
  <si>
    <t>2024010540</t>
  </si>
  <si>
    <t>2024010542</t>
  </si>
  <si>
    <t>2024010543</t>
  </si>
  <si>
    <t>2024010544</t>
  </si>
  <si>
    <t>2024010545</t>
  </si>
  <si>
    <t>2024010546</t>
  </si>
  <si>
    <t>2024010562</t>
  </si>
  <si>
    <t>2024010563</t>
  </si>
  <si>
    <t>2024010564</t>
  </si>
  <si>
    <t>2024010565</t>
  </si>
  <si>
    <t>2024010566</t>
  </si>
  <si>
    <t>2024010567</t>
  </si>
  <si>
    <t>2024010576</t>
  </si>
  <si>
    <t>2024010587</t>
  </si>
  <si>
    <t>2024010600</t>
  </si>
  <si>
    <t>2024010607</t>
  </si>
  <si>
    <t>2024010608</t>
  </si>
  <si>
    <t>2024010609</t>
  </si>
  <si>
    <t>2024010610</t>
  </si>
  <si>
    <t>2024010611</t>
  </si>
  <si>
    <t>2024010612</t>
  </si>
  <si>
    <t>2024010613</t>
  </si>
  <si>
    <t>2024010614</t>
  </si>
  <si>
    <t>2024010615</t>
  </si>
  <si>
    <t>优秀</t>
  </si>
  <si>
    <t>2024010620</t>
  </si>
  <si>
    <t>2024010636</t>
  </si>
  <si>
    <t>蔡晓燚</t>
  </si>
  <si>
    <t>2023010584</t>
  </si>
  <si>
    <t>钱起</t>
  </si>
  <si>
    <t>2024010367</t>
  </si>
  <si>
    <t>王岚颖</t>
  </si>
  <si>
    <t>2024010368</t>
  </si>
  <si>
    <t>卢雨阳</t>
  </si>
  <si>
    <t>2024010369</t>
  </si>
  <si>
    <t>杜思睿</t>
  </si>
  <si>
    <t>2024010370</t>
  </si>
  <si>
    <t>姜霁芸</t>
  </si>
  <si>
    <t>2024010371</t>
  </si>
  <si>
    <t>更藏拉毛</t>
  </si>
  <si>
    <t>2024010372</t>
  </si>
  <si>
    <t>马艳珍</t>
  </si>
  <si>
    <t>2024010373</t>
  </si>
  <si>
    <t>董世媛</t>
  </si>
  <si>
    <t>2024010374</t>
  </si>
  <si>
    <t>谷恒熙</t>
  </si>
  <si>
    <t>2024010375</t>
  </si>
  <si>
    <t>刘昊昕</t>
  </si>
  <si>
    <t>2024010376</t>
  </si>
  <si>
    <t>强巴央金</t>
  </si>
  <si>
    <t>2024010377</t>
  </si>
  <si>
    <t>王逸轩</t>
  </si>
  <si>
    <t>2024010378</t>
  </si>
  <si>
    <t>韩熠</t>
  </si>
  <si>
    <t>2024010379</t>
  </si>
  <si>
    <t>马昊</t>
  </si>
  <si>
    <t>2024010380</t>
  </si>
  <si>
    <t>王桂城</t>
  </si>
  <si>
    <t>2024010381</t>
  </si>
  <si>
    <t>沈绯阳</t>
  </si>
  <si>
    <t>2024010382</t>
  </si>
  <si>
    <t>曾小铜</t>
  </si>
  <si>
    <t>2024010383</t>
  </si>
  <si>
    <t>李宝善</t>
  </si>
  <si>
    <t>2024010384</t>
  </si>
  <si>
    <t>宋国豪</t>
  </si>
  <si>
    <t>2024010385</t>
  </si>
  <si>
    <t>王喆</t>
  </si>
  <si>
    <t>2024010386</t>
  </si>
  <si>
    <t>苏律</t>
  </si>
  <si>
    <t>2024010387</t>
  </si>
  <si>
    <t>巴金洛桑曲扎</t>
  </si>
  <si>
    <t>2024010388</t>
  </si>
  <si>
    <t>卫承烨</t>
  </si>
  <si>
    <t>2024010389</t>
  </si>
  <si>
    <t>邓晨阳</t>
  </si>
  <si>
    <t>2024010390</t>
  </si>
  <si>
    <t>唐京</t>
  </si>
  <si>
    <t>2024010391</t>
  </si>
  <si>
    <t>卢嘉宸</t>
  </si>
  <si>
    <t>2024010392</t>
  </si>
  <si>
    <t>刘锟</t>
  </si>
  <si>
    <t>2024010393</t>
  </si>
  <si>
    <t>吴誉轩</t>
  </si>
  <si>
    <t>2024010394</t>
  </si>
  <si>
    <t>王艺豪</t>
  </si>
  <si>
    <t>2024010395</t>
  </si>
  <si>
    <t>刘学淦</t>
  </si>
  <si>
    <t>2024010396</t>
  </si>
  <si>
    <t>杨本金</t>
  </si>
  <si>
    <t>2024010397</t>
  </si>
  <si>
    <t>鲁奕筠</t>
  </si>
  <si>
    <t>2024010398</t>
  </si>
  <si>
    <t>向艾熙</t>
  </si>
  <si>
    <t>2024010399</t>
  </si>
  <si>
    <t>张艺芊</t>
  </si>
  <si>
    <t>2024010400</t>
  </si>
  <si>
    <t>次仁吉</t>
  </si>
  <si>
    <t>2024010401</t>
  </si>
  <si>
    <t>于晓云</t>
  </si>
  <si>
    <t>2024010402</t>
  </si>
  <si>
    <t>苏比伊努尔·库尔班</t>
  </si>
  <si>
    <t>2024010403</t>
  </si>
  <si>
    <t>范荣鹚</t>
  </si>
  <si>
    <t>2024010404</t>
  </si>
  <si>
    <t>刘璠硕</t>
  </si>
  <si>
    <t>2024010405</t>
  </si>
  <si>
    <t>杜靖怡</t>
  </si>
  <si>
    <t>2024010406</t>
  </si>
  <si>
    <t>丁梓艺</t>
  </si>
  <si>
    <t>2024010407</t>
  </si>
  <si>
    <t>白昊东</t>
  </si>
  <si>
    <t>2024010408</t>
  </si>
  <si>
    <t>程锦涛</t>
  </si>
  <si>
    <t>2024010409</t>
  </si>
  <si>
    <t>黄弈超</t>
  </si>
  <si>
    <t>2024010410</t>
  </si>
  <si>
    <t>益西旺久</t>
  </si>
  <si>
    <t>2024010411</t>
  </si>
  <si>
    <t>李鸿宇</t>
  </si>
  <si>
    <t>2024010412</t>
  </si>
  <si>
    <t>金振阳</t>
  </si>
  <si>
    <t>2024010413</t>
  </si>
  <si>
    <t>田兆雄</t>
  </si>
  <si>
    <t>2024010414</t>
  </si>
  <si>
    <t>吕行</t>
  </si>
  <si>
    <t>2024010415</t>
  </si>
  <si>
    <t>曾陈</t>
  </si>
  <si>
    <t>2024010416</t>
  </si>
  <si>
    <t>张东源</t>
  </si>
  <si>
    <t>2024010417</t>
  </si>
  <si>
    <t>韩北辰</t>
  </si>
  <si>
    <t>2024010418</t>
  </si>
  <si>
    <t>刘宸鳞</t>
  </si>
  <si>
    <t>2024010419</t>
  </si>
  <si>
    <t>余丞杰</t>
  </si>
  <si>
    <t>2024010420</t>
  </si>
  <si>
    <t>沙子健</t>
  </si>
  <si>
    <t>2024010421</t>
  </si>
  <si>
    <t>石培博</t>
  </si>
  <si>
    <t>2024010422</t>
  </si>
  <si>
    <t>杨金昊</t>
  </si>
  <si>
    <t>2024010423</t>
  </si>
  <si>
    <t>陈贤彬</t>
  </si>
  <si>
    <t>2024010424</t>
  </si>
  <si>
    <t>钱章强</t>
  </si>
  <si>
    <t>2024010425</t>
  </si>
  <si>
    <t>冯彦傲</t>
  </si>
  <si>
    <t>2024010426</t>
  </si>
  <si>
    <t>王呈祥</t>
  </si>
  <si>
    <t>2024010427</t>
  </si>
  <si>
    <t>次仁央宗</t>
  </si>
  <si>
    <t>2024010428</t>
  </si>
  <si>
    <t>王宇轩</t>
  </si>
  <si>
    <t>2024010429</t>
  </si>
  <si>
    <t>彭慧婷</t>
  </si>
  <si>
    <t>2024010430</t>
  </si>
  <si>
    <t>吴妍</t>
  </si>
  <si>
    <t>2024010431</t>
  </si>
  <si>
    <t>赵嘉琪</t>
  </si>
  <si>
    <t>2024010432</t>
  </si>
  <si>
    <t>2024010433</t>
  </si>
  <si>
    <t>陈欣如</t>
  </si>
  <si>
    <t>2024010434</t>
  </si>
  <si>
    <t>袁可纯</t>
  </si>
  <si>
    <t>2024010435</t>
  </si>
  <si>
    <t>丁佳怡</t>
  </si>
  <si>
    <t>2024010436</t>
  </si>
  <si>
    <t>马欢欢</t>
  </si>
  <si>
    <t>2024010437</t>
  </si>
  <si>
    <t>张熙公</t>
  </si>
  <si>
    <t>2024010438</t>
  </si>
  <si>
    <t>黄子浩</t>
  </si>
  <si>
    <t>2024010439</t>
  </si>
  <si>
    <t>黄子航</t>
  </si>
  <si>
    <t>2024010440</t>
  </si>
  <si>
    <t>谢文城</t>
  </si>
  <si>
    <t>2024010441</t>
  </si>
  <si>
    <t>张少博</t>
  </si>
  <si>
    <t>2024010442</t>
  </si>
  <si>
    <t>杨毅</t>
  </si>
  <si>
    <t>2024010443</t>
  </si>
  <si>
    <t>刘嘉宝</t>
  </si>
  <si>
    <t>2024010444</t>
  </si>
  <si>
    <t>杨明明</t>
  </si>
  <si>
    <t>2024010445</t>
  </si>
  <si>
    <t>刘宇腾</t>
  </si>
  <si>
    <t>2024010446</t>
  </si>
  <si>
    <t>海明杰</t>
  </si>
  <si>
    <t>2024010447</t>
  </si>
  <si>
    <t>田旭伦</t>
  </si>
  <si>
    <t>2024010448</t>
  </si>
  <si>
    <t>冯俊杰</t>
  </si>
  <si>
    <t>2024010449</t>
  </si>
  <si>
    <t>任宇辕</t>
  </si>
  <si>
    <t>2024010450</t>
  </si>
  <si>
    <t>马斌</t>
  </si>
  <si>
    <t>2024010451</t>
  </si>
  <si>
    <t>彭俊杰</t>
  </si>
  <si>
    <t>2024010452</t>
  </si>
  <si>
    <t>王成旭</t>
  </si>
  <si>
    <t>2024010453</t>
  </si>
  <si>
    <t>2024010454</t>
  </si>
  <si>
    <t>吴晨涛</t>
  </si>
  <si>
    <t>2024010455</t>
  </si>
  <si>
    <t>普尼</t>
  </si>
  <si>
    <t>2024010456</t>
  </si>
  <si>
    <t>刘欣</t>
  </si>
  <si>
    <t>职务名称</t>
  </si>
  <si>
    <t>考核结果</t>
  </si>
  <si>
    <t>任职开始时间（格式：yyyy-mm-dd）</t>
  </si>
  <si>
    <t>任职结束时间（格式：yyyy-mm-dd）</t>
  </si>
  <si>
    <t>申请分值</t>
  </si>
  <si>
    <t>招生大使团</t>
  </si>
  <si>
    <t>2024.09.01</t>
  </si>
  <si>
    <t>2025.07.15</t>
  </si>
  <si>
    <t>青年社团发展指导中心</t>
  </si>
  <si>
    <t>2024届化院青协成员</t>
  </si>
  <si>
    <t>院学生会</t>
  </si>
  <si>
    <t>青年志愿服务指导中心</t>
  </si>
  <si>
    <t>校团委宣传部</t>
  </si>
  <si>
    <t>生活委员</t>
  </si>
  <si>
    <t>青年文化发展中心合唱团</t>
  </si>
  <si>
    <t>校团委办公室</t>
  </si>
  <si>
    <t>2024-2025年“化成天下”工作室部委</t>
  </si>
  <si>
    <t>英语演讲与辩论协会</t>
  </si>
  <si>
    <t>心理委员</t>
  </si>
  <si>
    <t>化工学院2025学生会</t>
  </si>
  <si>
    <t>乒乓球爱好者协会</t>
  </si>
  <si>
    <t>篮球协会学生骨干</t>
  </si>
  <si>
    <t>青年实践创新中心</t>
  </si>
  <si>
    <t>学习委员</t>
  </si>
  <si>
    <t>青年成长服务中心</t>
  </si>
  <si>
    <t>学生自我管理委员会（勤工助学中心）</t>
  </si>
  <si>
    <t>组织委员</t>
  </si>
  <si>
    <t>青年文化发展中心宣传部</t>
  </si>
  <si>
    <t>团支书</t>
  </si>
  <si>
    <t>班长</t>
  </si>
  <si>
    <t>宣传委员</t>
  </si>
  <si>
    <t>国旗仪仗队</t>
  </si>
  <si>
    <t>青年文化发展中心街舞团</t>
  </si>
  <si>
    <t>副班长</t>
  </si>
  <si>
    <t>迎风跑团</t>
  </si>
  <si>
    <t>文体委员</t>
  </si>
  <si>
    <t>创新创业协会</t>
  </si>
  <si>
    <t>新能源低碳减排协会</t>
  </si>
  <si>
    <t>科普协会</t>
  </si>
  <si>
    <t>中国石油大学（北京）礼仪协会</t>
  </si>
  <si>
    <t>天行箭宗</t>
  </si>
  <si>
    <t>心灵阳光协会</t>
  </si>
  <si>
    <t>国际文化交流大使团</t>
  </si>
  <si>
    <t>候星辰</t>
  </si>
  <si>
    <t>足球协会</t>
  </si>
  <si>
    <t>青年文化发展中心管弦乐团</t>
  </si>
  <si>
    <t>飞扬毽绳协会</t>
  </si>
  <si>
    <t>青年文化发展中心京剧团</t>
  </si>
  <si>
    <t>青年文化发展中心中国舞团</t>
  </si>
  <si>
    <t>校史宣讲团</t>
  </si>
  <si>
    <t>百草园书社</t>
  </si>
  <si>
    <t>青年文创管理中心</t>
  </si>
  <si>
    <t>青年文化发展中心话剧团</t>
  </si>
  <si>
    <t>桑格美术社</t>
  </si>
  <si>
    <t>英语协会</t>
  </si>
  <si>
    <t>大学生记者团</t>
  </si>
  <si>
    <t>吴剑</t>
  </si>
  <si>
    <t>校团委办公室部委</t>
  </si>
  <si>
    <t>职务</t>
  </si>
  <si>
    <t>加分</t>
  </si>
  <si>
    <t>序号</t>
  </si>
  <si>
    <t>竞赛名称</t>
  </si>
  <si>
    <t>主办单位</t>
  </si>
  <si>
    <t>竞赛级别</t>
  </si>
  <si>
    <t>获奖等级</t>
  </si>
  <si>
    <t>是否为团队项目</t>
  </si>
  <si>
    <t>若为团队竞赛，填写团队成员；若为个人竞赛，则无需填写</t>
  </si>
  <si>
    <t>竞赛等级</t>
  </si>
  <si>
    <t>加分(辅导员填写)</t>
  </si>
  <si>
    <t>折合后分数（辅导员填写）</t>
  </si>
  <si>
    <t>“挑战杯”全国大学生课外学术科技作品竞赛</t>
  </si>
  <si>
    <t>共青团北京市委员会、北京市教育委员会、北京市科学技术协会、北京市学生联合主办会</t>
  </si>
  <si>
    <t>省部级</t>
  </si>
  <si>
    <t>三等奖</t>
  </si>
  <si>
    <r>
      <rPr>
        <sz val="12"/>
        <color rgb="FF000000"/>
        <rFont val="宋体"/>
        <charset val="134"/>
      </rPr>
      <t>何佳、谢煜轩、杨睿、刘玲嘉、王超卓、方泽、</t>
    </r>
    <r>
      <rPr>
        <sz val="12"/>
        <color rgb="FFFF0000"/>
        <rFont val="宋体"/>
        <charset val="134"/>
      </rPr>
      <t>董宇昕</t>
    </r>
  </si>
  <si>
    <t>A级</t>
  </si>
  <si>
    <t>北京市化学实验大赛</t>
  </si>
  <si>
    <t>中国石油大学（北京）化学爱好者协会</t>
  </si>
  <si>
    <t>校级</t>
  </si>
  <si>
    <t>董宇昕 汇总</t>
  </si>
  <si>
    <t>全国大学生物理实验竞赛</t>
  </si>
  <si>
    <t>中国石油大学（北京）</t>
  </si>
  <si>
    <r>
      <rPr>
        <sz val="12"/>
        <color rgb="FF000000"/>
        <rFont val="宋体"/>
        <charset val="134"/>
      </rPr>
      <t>康铭坤（队长）、</t>
    </r>
    <r>
      <rPr>
        <sz val="12"/>
        <color rgb="FFFF0000"/>
        <rFont val="宋体"/>
        <charset val="134"/>
      </rPr>
      <t>杜向栋</t>
    </r>
    <r>
      <rPr>
        <sz val="12"/>
        <color rgb="FF000000"/>
        <rFont val="宋体"/>
        <charset val="134"/>
      </rPr>
      <t>、刘俊超、黄皓仑、王志龙</t>
    </r>
  </si>
  <si>
    <t>B级</t>
  </si>
  <si>
    <t>中国国际大学生创新大赛</t>
  </si>
  <si>
    <t>全国大学生创新大赛</t>
  </si>
  <si>
    <r>
      <rPr>
        <sz val="12"/>
        <color rgb="FF000000"/>
        <rFont val="宋体"/>
        <charset val="134"/>
      </rPr>
      <t>吴晶宇（队长） 王关超 霍嘉宇,徐宁慧,管行</t>
    </r>
    <r>
      <rPr>
        <sz val="12"/>
        <color rgb="FFFF0000"/>
        <rFont val="宋体"/>
        <charset val="134"/>
      </rPr>
      <t>,杜向栋,</t>
    </r>
    <r>
      <rPr>
        <sz val="12"/>
        <color rgb="FF000000"/>
        <rFont val="宋体"/>
        <charset val="134"/>
      </rPr>
      <t>冯书琴,刘孟阳,吴万锦,田斯羽,李宗泽,霍智勋,王泊涵,严翊中,温晓阳</t>
    </r>
  </si>
  <si>
    <t>杜向栋 汇总</t>
  </si>
  <si>
    <t>一等奖</t>
  </si>
  <si>
    <t>C级</t>
  </si>
  <si>
    <t>方文正 汇总</t>
  </si>
  <si>
    <r>
      <rPr>
        <sz val="12"/>
        <color rgb="FF000000"/>
        <rFont val="宋体"/>
        <charset val="134"/>
      </rPr>
      <t>何佳、谢煜轩、杨睿、刘玲嘉、王超卓、</t>
    </r>
    <r>
      <rPr>
        <sz val="12"/>
        <color rgb="FFFF0000"/>
        <rFont val="宋体"/>
        <charset val="134"/>
      </rPr>
      <t>方泽</t>
    </r>
    <r>
      <rPr>
        <sz val="12"/>
        <color rgb="FF000000"/>
        <rFont val="宋体"/>
        <charset val="134"/>
      </rPr>
      <t>、董宇昕</t>
    </r>
  </si>
  <si>
    <t>二等奖</t>
  </si>
  <si>
    <t>方泽 汇总</t>
  </si>
  <si>
    <t>全国大学生英语竞赛</t>
  </si>
  <si>
    <t>高等学校大学外语教学指导委员会</t>
  </si>
  <si>
    <t>冯俊杰 汇总</t>
  </si>
  <si>
    <t>何佳、谢煜轩、杨睿、刘玲嘉、王超卓、方泽、董宇昕</t>
  </si>
  <si>
    <t>华教杯全国大学生数学竞赛</t>
  </si>
  <si>
    <t>华教杯全国大学生数学竞赛组委会、吉林省科技教育学会、山东北斗教育研究院</t>
  </si>
  <si>
    <t>何佳 汇总</t>
  </si>
  <si>
    <t>北京市大学生节能节水低碳减排社会实践和科技竞赛</t>
  </si>
  <si>
    <t>北京教育委员会</t>
  </si>
  <si>
    <t>优秀奖</t>
  </si>
  <si>
    <t>何俊希，赵延奇，陈韵轩，彭一航</t>
  </si>
  <si>
    <t>何俊希 汇总</t>
  </si>
  <si>
    <t>刘玲嘉 路倢利 王睦钧 杨航维</t>
  </si>
  <si>
    <t>洪培彬 汇总</t>
  </si>
  <si>
    <t>大学生校园安全科普竞赛</t>
  </si>
  <si>
    <t>中国灾害防御协会科普教育培训分会</t>
  </si>
  <si>
    <t>国家级</t>
  </si>
  <si>
    <t>特等奖</t>
  </si>
  <si>
    <t>胡婷 汇总</t>
  </si>
  <si>
    <t>黄大原 刘鑫磊 何柏霖 赵宣博 侯梦然 罗芷妍 冯壮 张芷萌</t>
  </si>
  <si>
    <t>黄大原 汇总</t>
  </si>
  <si>
    <r>
      <rPr>
        <sz val="12"/>
        <color rgb="FF000000"/>
        <rFont val="宋体"/>
        <charset val="134"/>
      </rPr>
      <t>喻治坤（队长）、乔琳舒、马梓宸、杨轶涵、邱绮慧、张帅、桑松涛、</t>
    </r>
    <r>
      <rPr>
        <sz val="12"/>
        <color rgb="FFFF0000"/>
        <rFont val="宋体"/>
        <charset val="134"/>
      </rPr>
      <t>蒋卓达</t>
    </r>
  </si>
  <si>
    <t>蒋卓达 汇总</t>
  </si>
  <si>
    <t>2025年第一节“石创杯”大学生创新创业大赛</t>
  </si>
  <si>
    <t>创新创业教育学院</t>
  </si>
  <si>
    <t>王芳芸、周子晨、张博远、黄睿、吴芷璇、黄允恩、陈凯炫、姜泽坤、冯家乐、杨瑞柯、康铭坤、刘梦瑶、顾清清、孙悦成</t>
  </si>
  <si>
    <t>全国大学生物理实验比赛</t>
  </si>
  <si>
    <t>中国石油大学（北京）物理协会</t>
  </si>
  <si>
    <t>康铭坤、杜向栋、刘俊超、黄皓仑、王志龙</t>
  </si>
  <si>
    <t>北京市教育委员会</t>
  </si>
  <si>
    <t>康铭坤 汇总</t>
  </si>
  <si>
    <t>中国石油大学(北京)</t>
  </si>
  <si>
    <t>柯二文 汇总</t>
  </si>
  <si>
    <t>“京彩大创”北京大学生创新创业大赛</t>
  </si>
  <si>
    <r>
      <rPr>
        <sz val="12"/>
        <color rgb="FF000000"/>
        <rFont val="宋体"/>
        <charset val="134"/>
      </rPr>
      <t>谭语诗（队长），邬月圆，向日葵，冯梦乐，</t>
    </r>
    <r>
      <rPr>
        <sz val="12"/>
        <color rgb="FFFF0000"/>
        <rFont val="宋体"/>
        <charset val="134"/>
      </rPr>
      <t>李鑫涛</t>
    </r>
    <r>
      <rPr>
        <sz val="12"/>
        <color rgb="FF000000"/>
        <rFont val="宋体"/>
        <charset val="134"/>
      </rPr>
      <t>，陈玥</t>
    </r>
  </si>
  <si>
    <t>全国大学生节能减排社会实践与科技竞赛</t>
  </si>
  <si>
    <t>教育部高等教育司</t>
  </si>
  <si>
    <t>谭语诗，邬月圆，向日葵，冯梦乐，李鑫涛，陈玥，张艺</t>
  </si>
  <si>
    <t>北京市教育委员会   北京市人力资源与社会保障局   北京市发展和改革委员会</t>
  </si>
  <si>
    <r>
      <rPr>
        <sz val="12"/>
        <color rgb="FF000000"/>
        <rFont val="宋体"/>
        <charset val="134"/>
      </rPr>
      <t>谭语诗（队长），邬月圆，向日葵，冯梦乐，</t>
    </r>
    <r>
      <rPr>
        <sz val="12"/>
        <color rgb="FFFF0000"/>
        <rFont val="宋体"/>
        <charset val="134"/>
      </rPr>
      <t>李鑫涛</t>
    </r>
    <r>
      <rPr>
        <sz val="12"/>
        <color rgb="FF000000"/>
        <rFont val="宋体"/>
        <charset val="134"/>
      </rPr>
      <t>，陈玥，张艺</t>
    </r>
  </si>
  <si>
    <t>教育部</t>
  </si>
  <si>
    <t>谭语诗，邬月圆，向日葵，冯梦乐，李鑫涛，陈玥</t>
  </si>
  <si>
    <t>教育部、中华人民共和国国家发展和改革委员会</t>
  </si>
  <si>
    <t>李鑫涛 汇总</t>
  </si>
  <si>
    <t>“BETT杯”全国大学生英语词汇大赛</t>
  </si>
  <si>
    <t>中国城市商业网点建设管理联合会国际商务交流与外语研究分会</t>
  </si>
  <si>
    <t>梁金玉 汇总</t>
  </si>
  <si>
    <t xml:space="preserve">     全国高等师范院校外语教学与研究协作组</t>
  </si>
  <si>
    <t>中外传播杯全国大学生英语翻译大赛</t>
  </si>
  <si>
    <t>中国外文局亚太传播中心（人民中国杂志社、中国报道杂志社）</t>
  </si>
  <si>
    <t>林方宇 汇总</t>
  </si>
  <si>
    <r>
      <rPr>
        <sz val="12"/>
        <color rgb="FF000000"/>
        <rFont val="宋体"/>
        <charset val="134"/>
      </rPr>
      <t>何佳（队长）、谢煜轩、杨睿、</t>
    </r>
    <r>
      <rPr>
        <sz val="12"/>
        <color rgb="FFFF0000"/>
        <rFont val="宋体"/>
        <charset val="134"/>
      </rPr>
      <t>刘玲嘉</t>
    </r>
    <r>
      <rPr>
        <sz val="12"/>
        <color rgb="FF000000"/>
        <rFont val="宋体"/>
        <charset val="134"/>
      </rPr>
      <t>、王超卓、方泽、董宇昕</t>
    </r>
  </si>
  <si>
    <r>
      <rPr>
        <sz val="12"/>
        <color rgb="FFFF0000"/>
        <rFont val="宋体"/>
        <charset val="134"/>
      </rPr>
      <t>刘玲嘉（队长）</t>
    </r>
    <r>
      <rPr>
        <sz val="12"/>
        <color rgb="FF000000"/>
        <rFont val="宋体"/>
        <charset val="134"/>
      </rPr>
      <t>、杨航维、路倢利、王睦钧、洪培彬</t>
    </r>
  </si>
  <si>
    <t>刘玲嘉 汇总</t>
  </si>
  <si>
    <t>2025年第一届“石创杯”大学生创新创业大赛</t>
  </si>
  <si>
    <r>
      <rPr>
        <sz val="12"/>
        <color rgb="FF000000"/>
        <rFont val="宋体"/>
        <charset val="134"/>
      </rPr>
      <t>王东雯蓄（队长）、张云起、张芷萌、刘佳琛、李佳瑞、朱诣涵、胡文财、</t>
    </r>
    <r>
      <rPr>
        <sz val="12"/>
        <color rgb="FFFF0000"/>
        <rFont val="宋体"/>
        <charset val="134"/>
      </rPr>
      <t>刘文清</t>
    </r>
    <r>
      <rPr>
        <sz val="12"/>
        <color rgb="FF000000"/>
        <rFont val="宋体"/>
        <charset val="134"/>
      </rPr>
      <t>、李傲冰、付明洋、高鑫、徐正、刘通、杜启飞、王军皓</t>
    </r>
  </si>
  <si>
    <t>全国大学生英语作文大赛</t>
  </si>
  <si>
    <t xml:space="preserve">     高等学校大学外语教学研究会、全国高等师范院校外语教学与研究协作组</t>
  </si>
  <si>
    <t>全国大学生语言文字能力大赛</t>
  </si>
  <si>
    <t>中国语文报刊协会读写教学分会、全国大学生语言文字能力大赛组委会</t>
  </si>
  <si>
    <r>
      <rPr>
        <sz val="12"/>
        <color rgb="FF000000"/>
        <rFont val="宋体"/>
        <charset val="134"/>
      </rPr>
      <t>王东雯蓄（队长）、杜启飞、李傲冰、付明洋、何怡瑾、</t>
    </r>
    <r>
      <rPr>
        <sz val="12"/>
        <color rgb="FFFF0000"/>
        <rFont val="宋体"/>
        <charset val="134"/>
      </rPr>
      <t>刘文清</t>
    </r>
    <r>
      <rPr>
        <sz val="12"/>
        <color rgb="FF000000"/>
        <rFont val="宋体"/>
        <charset val="134"/>
      </rPr>
      <t>、高鑫、朱诣涵、刘佳琛、李佳瑞、张芷萌、徐正、薛颖珊、周少杰、修智远</t>
    </r>
  </si>
  <si>
    <t>刘文清 汇总</t>
  </si>
  <si>
    <t>华教杯全国大学生数学竞赛组委会</t>
  </si>
  <si>
    <t>D级</t>
  </si>
  <si>
    <t>刘子炜 汇总</t>
  </si>
  <si>
    <t>刘玲嘉(队长) 王睦钧  洪培彬 杨航维 路倢利</t>
  </si>
  <si>
    <t>路倢利 汇总</t>
  </si>
  <si>
    <t>中国大学生Chem-E-Car竞赛</t>
  </si>
  <si>
    <t>中国化工学会 美国化工学会 天津大学</t>
  </si>
  <si>
    <t>康胜 ，王佳琪 ，邱子恒 ，张艺 ，刘翔 ，王德民 ，李佳俊，陈佳佳，鲁璟奕，沈飞扬，邵科元，张磊</t>
  </si>
  <si>
    <t>邱子恒 汇总</t>
  </si>
  <si>
    <t xml:space="preserve"> 是</t>
  </si>
  <si>
    <t>白雪、任熙嘉、张月月、何浩杰、黄家惟、贾子琨、王鹏</t>
  </si>
  <si>
    <t>任熙嘉 汇总</t>
  </si>
  <si>
    <t>全国高等师范院校外语教学与研究协作组</t>
  </si>
  <si>
    <t>外研社全国大学生英语系列赛-①英语演讲、②英语辩论、③英语写作、④英语阅读</t>
  </si>
  <si>
    <t>施朝阳 汇总</t>
  </si>
  <si>
    <r>
      <rPr>
        <sz val="12"/>
        <color rgb="FF333333"/>
        <rFont val="宋体"/>
        <charset val="134"/>
      </rPr>
      <t>何佳（队长）谢煜轩，杨睿，刘玲嘉，</t>
    </r>
    <r>
      <rPr>
        <sz val="12"/>
        <color rgb="FFFF0000"/>
        <rFont val="宋体"/>
        <charset val="134"/>
      </rPr>
      <t>王超卓</t>
    </r>
    <r>
      <rPr>
        <sz val="12"/>
        <color rgb="FF333333"/>
        <rFont val="宋体"/>
        <charset val="134"/>
      </rPr>
      <t>，方泽，董宇昕</t>
    </r>
  </si>
  <si>
    <t>王超卓 汇总</t>
  </si>
  <si>
    <t>刘玲嘉 路倢利 王睦钧 洪培彬 杨航维</t>
  </si>
  <si>
    <t>王睦钧 汇总</t>
  </si>
  <si>
    <t>马子豪 王沛文 胡世泽 苗家乐 王南南 白晟东 刘思彤 刘青澈 李芷希</t>
  </si>
  <si>
    <t>王南南 汇总</t>
  </si>
  <si>
    <t>高等学校大学外语教学研究会  全国高等师范院校外语教学与研究协作组</t>
  </si>
  <si>
    <t>王韬哲 汇总</t>
  </si>
  <si>
    <t xml:space="preserve"> “京彩大创”北京大学生创新创业大赛</t>
  </si>
  <si>
    <t xml:space="preserve"> 北京市教育委员会</t>
  </si>
  <si>
    <t xml:space="preserve"> 省部级</t>
  </si>
  <si>
    <r>
      <rPr>
        <sz val="12"/>
        <color rgb="FFFF0000"/>
        <rFont val="宋体"/>
        <charset val="134"/>
      </rPr>
      <t>王笑睿</t>
    </r>
    <r>
      <rPr>
        <sz val="12"/>
        <color rgb="FF000000"/>
        <rFont val="宋体"/>
        <charset val="134"/>
      </rPr>
      <t>（队长）、严翊中、杨恒、武美茹、陈颢文、宋佳澄、王雪茹、付锦依、段盈君、仝泰旻</t>
    </r>
  </si>
  <si>
    <t>严翊中（队长） 王笑睿 吴俊 宋佳澄 刘钢彬</t>
  </si>
  <si>
    <t>王笑睿 汇总</t>
  </si>
  <si>
    <t>吴晶宇（队长）、王关超、霍嘉宇、徐宁慧、管行、杜向栋、冯书琴、刘孟阳、吴万锦、田斯羽、李宗泽、霍智勋、王泊涵、严翊中、温晓阳</t>
  </si>
  <si>
    <t>温晓阳 汇总</t>
  </si>
  <si>
    <t>吴俊 汇总</t>
  </si>
  <si>
    <t>谢煜轩 何佳 杨睿 王超卓 方泽 刘玲嘉 董宇昕</t>
  </si>
  <si>
    <t>谢煜轩 汇总</t>
  </si>
  <si>
    <t>张梓媛（队长），赵祺豪，朱洲程，徐桢</t>
  </si>
  <si>
    <t>徐桢 汇总</t>
  </si>
  <si>
    <t>孙艺柯（队长），杨涛，张涵寓，闫乙昕</t>
  </si>
  <si>
    <t>闫乙昕 汇总</t>
  </si>
  <si>
    <r>
      <rPr>
        <sz val="12"/>
        <color rgb="FF000000"/>
        <rFont val="宋体"/>
        <charset val="134"/>
      </rPr>
      <t>王笑睿（队长）、</t>
    </r>
    <r>
      <rPr>
        <sz val="12"/>
        <color rgb="FFFF0000"/>
        <rFont val="宋体"/>
        <charset val="134"/>
      </rPr>
      <t>严翊中</t>
    </r>
    <r>
      <rPr>
        <sz val="12"/>
        <color rgb="FF000000"/>
        <rFont val="宋体"/>
        <charset val="134"/>
      </rPr>
      <t>、杨恒、武美茹、陈颢文、宋佳澄、王雪茹、付锦依、段盈君、仝泰旻</t>
    </r>
  </si>
  <si>
    <r>
      <rPr>
        <sz val="12"/>
        <color rgb="FF000000"/>
        <rFont val="宋体"/>
        <charset val="134"/>
      </rPr>
      <t>刘思甜（队长）、吴万锦、</t>
    </r>
    <r>
      <rPr>
        <sz val="12"/>
        <color rgb="FFFF0000"/>
        <rFont val="宋体"/>
        <charset val="134"/>
      </rPr>
      <t>严翊中</t>
    </r>
    <r>
      <rPr>
        <sz val="12"/>
        <color rgb="FF000000"/>
        <rFont val="宋体"/>
        <charset val="134"/>
      </rPr>
      <t>、蔡月伦、熊子成、吴家强、冯雪嬉、杨贺然、孟海娜、胡晨雨</t>
    </r>
  </si>
  <si>
    <t>CATICS英语词汇赛</t>
  </si>
  <si>
    <t>CaTICs组织委员会</t>
  </si>
  <si>
    <t>创青春中国青年碳中和创新创业大赛</t>
  </si>
  <si>
    <t>全国创青春碳中和创新大赛组委会</t>
  </si>
  <si>
    <r>
      <rPr>
        <sz val="12"/>
        <color rgb="FF000000"/>
        <rFont val="宋体"/>
        <charset val="134"/>
      </rPr>
      <t xml:space="preserve">冉佳豪（队长） 吴万锦 袁紫嫣 郜淼 陈晨 刘思甜 </t>
    </r>
    <r>
      <rPr>
        <sz val="12"/>
        <color rgb="FFFF0000"/>
        <rFont val="宋体"/>
        <charset val="134"/>
      </rPr>
      <t>严翊中</t>
    </r>
    <r>
      <rPr>
        <sz val="12"/>
        <color rgb="FF000000"/>
        <rFont val="宋体"/>
        <charset val="134"/>
      </rPr>
      <t xml:space="preserve"> 孟海娜 毛启赫 王泊涵</t>
    </r>
  </si>
  <si>
    <t>全国大学生职业规划大赛</t>
  </si>
  <si>
    <r>
      <rPr>
        <sz val="12"/>
        <color rgb="FF000000"/>
        <rFont val="宋体"/>
        <charset val="134"/>
      </rPr>
      <t>吴晶宇（队长）、王关超、霍嘉宇、徐宁慧、管行、杜向栋、冯书琴、刘孟阳、吴万锦、田斯羽、李宗泽、霍智勋、王泊涵、</t>
    </r>
    <r>
      <rPr>
        <sz val="12"/>
        <color rgb="FFFF0000"/>
        <rFont val="宋体"/>
        <charset val="134"/>
      </rPr>
      <t>严翊中</t>
    </r>
    <r>
      <rPr>
        <sz val="12"/>
        <color rgb="FF000000"/>
        <rFont val="宋体"/>
        <charset val="134"/>
      </rPr>
      <t>、温晓阳</t>
    </r>
  </si>
  <si>
    <t>严翊中 汇总</t>
  </si>
  <si>
    <t>第五届全国高校商务翻译（英语）能力挑战赛</t>
  </si>
  <si>
    <t>中国对外贸易经济合作企业协会国际商务与语言服务工作委员会</t>
  </si>
  <si>
    <t>全国高等学校实验物理教学研究会，全国大学生物理实验竞赛组织委员会</t>
  </si>
  <si>
    <t>刘玲嘉、杨航维、路倢利、王睦钧、洪培彬</t>
  </si>
  <si>
    <t>全国大学生英语翻译能力竞赛汉译英</t>
  </si>
  <si>
    <t>全国高校创新英语挑战活动英语词汇赛</t>
  </si>
  <si>
    <t>全国高校创新英语挑战赛组委会 《海外英语》杂志</t>
  </si>
  <si>
    <t>“中外传播杯”全国大学生英语语法大赛</t>
  </si>
  <si>
    <t>杨航维 汇总</t>
  </si>
  <si>
    <t>京彩大创 北京大学生创新创业大赛</t>
  </si>
  <si>
    <t>京智创易团队</t>
  </si>
  <si>
    <t>杨恒 汇总</t>
  </si>
  <si>
    <r>
      <rPr>
        <sz val="12"/>
        <color rgb="FF000000"/>
        <rFont val="宋体"/>
        <charset val="134"/>
      </rPr>
      <t>何佳（队长）、谢煜轩、</t>
    </r>
    <r>
      <rPr>
        <sz val="12"/>
        <color rgb="FFFF0000"/>
        <rFont val="宋体"/>
        <charset val="134"/>
      </rPr>
      <t>杨睿</t>
    </r>
    <r>
      <rPr>
        <sz val="12"/>
        <color rgb="FF000000"/>
        <rFont val="宋体"/>
        <charset val="134"/>
      </rPr>
      <t>、刘玲嘉、王超卓、方泽、董宇昕</t>
    </r>
  </si>
  <si>
    <t>杨睿 汇总</t>
  </si>
  <si>
    <t>挑战杯”全国大学生课外学术科技作品竞赛</t>
  </si>
  <si>
    <t>强紫萌（队长）黄家惟 韩潇 任家萱 王晶茹 王天行 乔弈桥 程梦格 刘烨 叶霖</t>
  </si>
  <si>
    <t>叶霖 汇总</t>
  </si>
  <si>
    <t>北京市化学实验竞赛</t>
  </si>
  <si>
    <t>袁翊淼 汇总</t>
  </si>
  <si>
    <t>全国大学生电子商务“创新、创意及创业”挑战赛</t>
  </si>
  <si>
    <t>教育部高校电子商务类专业教学指导委员会</t>
  </si>
  <si>
    <t>张梓媛 王宇诠 陆沈欣 王关超 李启航</t>
  </si>
  <si>
    <t>高等学校大学外语教学研究会</t>
  </si>
  <si>
    <t>张钰涵 汇总</t>
  </si>
  <si>
    <t>赵毅轩 汇总</t>
  </si>
  <si>
    <r>
      <rPr>
        <sz val="12"/>
        <color rgb="FF000000"/>
        <rFont val="宋体"/>
        <charset val="134"/>
      </rPr>
      <t>薛紫（队长），薛颖珊，纪贺严，</t>
    </r>
    <r>
      <rPr>
        <sz val="12"/>
        <color rgb="FFFF0000"/>
        <rFont val="宋体"/>
        <charset val="134"/>
      </rPr>
      <t>赵梓伯</t>
    </r>
    <r>
      <rPr>
        <sz val="12"/>
        <color rgb="FF000000"/>
        <rFont val="宋体"/>
        <charset val="134"/>
      </rPr>
      <t>，任江珊，吴凯翔，曹圲茗湙，徐晨曦，江欣妍，KIMAKA PAMBOU RINEL ROLYSNA</t>
    </r>
  </si>
  <si>
    <t>“招行杯”第十八届全国大学生节能减排社会实践与科技竞赛</t>
  </si>
  <si>
    <t>东北石油大学</t>
  </si>
  <si>
    <r>
      <rPr>
        <sz val="12"/>
        <color rgb="FF000000"/>
        <rFont val="宋体"/>
        <charset val="134"/>
      </rPr>
      <t>纪贺严（队长）、</t>
    </r>
    <r>
      <rPr>
        <sz val="12"/>
        <color rgb="FFFF0000"/>
        <rFont val="宋体"/>
        <charset val="134"/>
      </rPr>
      <t>赵梓伯</t>
    </r>
    <r>
      <rPr>
        <sz val="12"/>
        <color rgb="FF000000"/>
        <rFont val="宋体"/>
        <charset val="134"/>
      </rPr>
      <t>、朱婧怡、任江珊、杨颜如、江欣妍</t>
    </r>
  </si>
  <si>
    <t>共青团中央中国青年创业就业基金会联合中国石油天然气集团、中国石油化工集团、中国海洋石油集团及中国石油大学（北京）</t>
  </si>
  <si>
    <r>
      <rPr>
        <sz val="12"/>
        <color rgb="FF000000"/>
        <rFont val="宋体"/>
        <charset val="134"/>
      </rPr>
      <t>薛颖珊（队长）、张天保、赵 一凡、王萍、韩雯乐、纪贺严、</t>
    </r>
    <r>
      <rPr>
        <sz val="12"/>
        <color rgb="FFFF0000"/>
        <rFont val="宋体"/>
        <charset val="134"/>
      </rPr>
      <t>赵梓伯</t>
    </r>
    <r>
      <rPr>
        <sz val="12"/>
        <color rgb="FF000000"/>
        <rFont val="宋体"/>
        <charset val="134"/>
      </rPr>
      <t>、江欣妍、么甲赛、任江珊</t>
    </r>
  </si>
  <si>
    <r>
      <rPr>
        <sz val="12"/>
        <color rgb="FF000000"/>
        <rFont val="宋体"/>
        <charset val="134"/>
      </rPr>
      <t>薛颖珊（队长），纪贺严,</t>
    </r>
    <r>
      <rPr>
        <sz val="12"/>
        <color rgb="FFFF0000"/>
        <rFont val="宋体"/>
        <charset val="134"/>
      </rPr>
      <t>赵梓伯</t>
    </r>
    <r>
      <rPr>
        <sz val="12"/>
        <color rgb="FF000000"/>
        <rFont val="宋体"/>
        <charset val="134"/>
      </rPr>
      <t>,曹圲茗湙,徐晨曦,任江珊,朱婧怡,江欣妍, 吴凯翔,杜启飞,谭蕊,赵一凡,张天保,周少杰,王东雯蓄</t>
    </r>
  </si>
  <si>
    <t>赵梓伯 汇总</t>
  </si>
  <si>
    <t>校团委</t>
  </si>
  <si>
    <t>周子晨、梁珂、张博远、黄睿、黄允恩、杨瑞柯、陈凯炫、姜泽坤</t>
  </si>
  <si>
    <t>周子晨 汇总</t>
  </si>
  <si>
    <t>总计</t>
  </si>
  <si>
    <t>申请分值（减分需带上负号）</t>
  </si>
  <si>
    <t>50.00</t>
  </si>
  <si>
    <t>100.00</t>
  </si>
  <si>
    <t>0.00</t>
  </si>
  <si>
    <t>运动项目</t>
  </si>
  <si>
    <t>排名</t>
  </si>
  <si>
    <t>赋分</t>
  </si>
  <si>
    <t>艾芯蕊 汇总</t>
  </si>
  <si>
    <t>能化24-2班</t>
  </si>
  <si>
    <t>乒乓球新生杯双打</t>
  </si>
  <si>
    <t>第二名</t>
  </si>
  <si>
    <t>女子足球5v5</t>
  </si>
  <si>
    <t>第四名</t>
  </si>
  <si>
    <t>2024年趣味运动会</t>
  </si>
  <si>
    <t>院级</t>
  </si>
  <si>
    <t>参与</t>
  </si>
  <si>
    <t>石油杯篮球联赛记录台培训</t>
  </si>
  <si>
    <t>化学工程与环境学院新生趣味运动会毛毛虫竞速</t>
  </si>
  <si>
    <t>第一名</t>
  </si>
  <si>
    <t>陈晨 汇总</t>
  </si>
  <si>
    <t>能化24-1班</t>
  </si>
  <si>
    <t>秋季新生运动会男子4×100接力</t>
  </si>
  <si>
    <t>春季运动会狮子竞速</t>
  </si>
  <si>
    <t>春季学生运动会有轨电车</t>
  </si>
  <si>
    <t>第三名</t>
  </si>
  <si>
    <t>春季运动会男子4×100接力</t>
  </si>
  <si>
    <t>秋季新生运动会男子100米</t>
  </si>
  <si>
    <t>第八名</t>
  </si>
  <si>
    <t>春季运动会男子100米</t>
  </si>
  <si>
    <t>陈永利 汇总</t>
  </si>
  <si>
    <t>化工24-3班</t>
  </si>
  <si>
    <t>2025石油杯毽绳决赛</t>
  </si>
  <si>
    <t>第六名</t>
  </si>
  <si>
    <t>成杰文 汇总</t>
  </si>
  <si>
    <t>化工24-2班</t>
  </si>
  <si>
    <t>2024年新生杯</t>
  </si>
  <si>
    <t>2025石油杯足球赛</t>
  </si>
  <si>
    <t>董家慧 汇总</t>
  </si>
  <si>
    <t>“石油杯”毽绳决赛1分钟10人同步跳</t>
  </si>
  <si>
    <t>“石油杯”毽绳决赛3人30秒双绳交叉互摇竞速跳</t>
  </si>
  <si>
    <t>“石油杯”毽绳决赛3分钟8字集体长绳</t>
  </si>
  <si>
    <t>春季学生运动会跳高</t>
  </si>
  <si>
    <t>“石油杯”毽绳决赛30秒交叉间隔跳</t>
  </si>
  <si>
    <t>春季学生运动会4*100接力</t>
  </si>
  <si>
    <t>春季学生运动会100米栏</t>
  </si>
  <si>
    <t>第七名</t>
  </si>
  <si>
    <t>化工24-1班</t>
  </si>
  <si>
    <t>2024级秋季运动会彩虹飞舞</t>
  </si>
  <si>
    <t>新生杯排球联赛</t>
  </si>
  <si>
    <t>化工学院24级新生跳绳比赛</t>
  </si>
  <si>
    <t>高瑞苹 汇总</t>
  </si>
  <si>
    <t>2025石油杯排球赛</t>
  </si>
  <si>
    <t>2024新生杯排球赛</t>
  </si>
  <si>
    <t>葛亿盛 汇总</t>
  </si>
  <si>
    <t>彩虹飞舞</t>
  </si>
  <si>
    <t>韩子路 汇总</t>
  </si>
  <si>
    <t>化学工程与环境学院新手趣味运动会</t>
  </si>
  <si>
    <t>郝美超 汇总</t>
  </si>
  <si>
    <t>校秋季运动会彩虹飞舞</t>
  </si>
  <si>
    <t>郝雪普 汇总</t>
  </si>
  <si>
    <t>2024年度“沐光晨跑个人比赛”</t>
  </si>
  <si>
    <t>2024年趣味运动会旋风跑</t>
  </si>
  <si>
    <t>初步探索轮滑运动的魅力</t>
  </si>
  <si>
    <t>洪瑞 汇总</t>
  </si>
  <si>
    <t>2024年中国石油大学（北京）秋季学生运动会4＊400接力女子组</t>
  </si>
  <si>
    <t>2024年中国石油大学（北京秋季学生运动会）400米女子组</t>
  </si>
  <si>
    <t>2025年中国石油大学（北京）春季学生运动会4＊100接力女子组</t>
  </si>
  <si>
    <t>化工24–3班</t>
  </si>
  <si>
    <t>化工学院飞盘嘉年华活动</t>
  </si>
  <si>
    <t>侯星辰 汇总</t>
  </si>
  <si>
    <t>2024年新生杯篮球赛</t>
  </si>
  <si>
    <t>化工24-3</t>
  </si>
  <si>
    <t>冬季拔河比赛</t>
  </si>
  <si>
    <t>侯垚 汇总</t>
  </si>
  <si>
    <t>化学工程与环境学院新生趣味运动会</t>
  </si>
  <si>
    <t>胡启红 汇总</t>
  </si>
  <si>
    <t>化工24-4班</t>
  </si>
  <si>
    <t>2024年校秋季运动会彩虹飞舞项目</t>
  </si>
  <si>
    <t>2024年秋季运动会仰卧起坐精英赛</t>
  </si>
  <si>
    <t>校一二·九运动—拔河比赛</t>
  </si>
  <si>
    <t>“跳跃青春·绳舞斑斓”跳绳比赛</t>
  </si>
  <si>
    <t>能化24-2</t>
  </si>
  <si>
    <t>黄贤君 汇总</t>
  </si>
  <si>
    <t>新生篮球杯</t>
  </si>
  <si>
    <t>新生排球联赛</t>
  </si>
  <si>
    <t>靳铭超 汇总</t>
  </si>
  <si>
    <t>趣味运动会新生女子组彩虹飞舞</t>
  </si>
  <si>
    <t>“石油杯”毽绳决赛3分钟8字长绳</t>
  </si>
  <si>
    <t>2024级秋季运动会跳大绳</t>
  </si>
  <si>
    <t>2025年中国石油大学北京春季运动会有轨电车</t>
  </si>
  <si>
    <t>2024“沐光晨跑”</t>
  </si>
  <si>
    <t>孔梓涵 汇总</t>
  </si>
  <si>
    <t>“石油杯”毽绳决赛一分钟十人同步跳</t>
  </si>
  <si>
    <t>2025年中国石油大学北京春季运动会女子4*100接力</t>
  </si>
  <si>
    <t>2024年中国石油大学北京春季运动会女子跳高</t>
  </si>
  <si>
    <t>李俊义 汇总</t>
  </si>
  <si>
    <t>化工24-2</t>
  </si>
  <si>
    <t>2025年中国石油大学春季运动会毛毛虫比赛</t>
  </si>
  <si>
    <t>李耀初 汇总</t>
  </si>
  <si>
    <t>首都高等学校第十二届校园铁人三项赛-轮滑三项单项接力</t>
  </si>
  <si>
    <t>省级</t>
  </si>
  <si>
    <t>秋季新生运动会800米</t>
  </si>
  <si>
    <t>秋季新生运动会3000米</t>
  </si>
  <si>
    <t>李宇春 汇总</t>
  </si>
  <si>
    <t>趣味运动会</t>
  </si>
  <si>
    <t>第一</t>
  </si>
  <si>
    <t>化工24-4</t>
  </si>
  <si>
    <t>2024沐光晨跑</t>
  </si>
  <si>
    <t>刘春硕 汇总</t>
  </si>
  <si>
    <t>春季运动会男女混合颠球</t>
  </si>
  <si>
    <t>春季学生会有轨电车</t>
  </si>
  <si>
    <t>刘迪 汇总</t>
  </si>
  <si>
    <t>2024年中国石油大学（北京）秋季运动会女子4*400接力</t>
  </si>
  <si>
    <t>2024年中国石油大学（北京）学生体质健康竞赛800米跑</t>
  </si>
  <si>
    <t>2024年中国石油大学（北京）学生体质健康竞赛女子组</t>
  </si>
  <si>
    <t>2024年度“沐光晨跑团体比赛”</t>
  </si>
  <si>
    <t>刘芮 汇总</t>
  </si>
  <si>
    <t>化工24-1</t>
  </si>
  <si>
    <t>2025年中国石油大学春季运动会男女混合颠球比赛</t>
  </si>
  <si>
    <t>2025年中国石油大学春季运动会跳大绳比赛</t>
  </si>
  <si>
    <t>2024年中国石油大学秋季运动会女子200米</t>
  </si>
  <si>
    <t>2024沐光晨跑团体比赛</t>
  </si>
  <si>
    <t>刘诗雨 汇总</t>
  </si>
  <si>
    <t>2025春季校运动会仰卧起坐接力</t>
  </si>
  <si>
    <t>2024趣味运动会袋鼠跳</t>
  </si>
  <si>
    <t>中国石油大学（北京）石油杯毽绳一分钟十人同步跳</t>
  </si>
  <si>
    <t>中国石油大学（北京）石油杯毽绳决赛男子三人三十秒交互</t>
  </si>
  <si>
    <t>中国石油大学（北京）石油杯毽绳决赛三分钟八字集体长绳</t>
  </si>
  <si>
    <t>2024年度沐光晨跑个人比赛</t>
  </si>
  <si>
    <t>2024年度沐光晨跑团体比赛</t>
  </si>
  <si>
    <t>罗锦洪 汇总</t>
  </si>
  <si>
    <t>春季运动会男子1500米</t>
  </si>
  <si>
    <t>罗晓珍 汇总</t>
  </si>
  <si>
    <t>中国石油大学新生杯篮球赛</t>
  </si>
  <si>
    <t>季军</t>
  </si>
  <si>
    <t>吕佳琳 汇总</t>
  </si>
  <si>
    <t>秋季运动会女子双人单摇</t>
  </si>
  <si>
    <t>化工学院秋季趣味运动会女子双人单摇</t>
  </si>
  <si>
    <t>吕秋桦 汇总</t>
  </si>
  <si>
    <t>马秋阳 汇总</t>
  </si>
  <si>
    <t>2024年石油大学（北京)秋季学生运动会女子双人单摇项目</t>
  </si>
  <si>
    <t>马永龙 汇总</t>
  </si>
  <si>
    <t>能化24-1</t>
  </si>
  <si>
    <t>趣味运动会彩虹飞舞</t>
  </si>
  <si>
    <t>孟煜杰 汇总</t>
  </si>
  <si>
    <t>化学工程与环境学院春日趣味运动会</t>
  </si>
  <si>
    <t>未得奖</t>
  </si>
  <si>
    <t>谯佳伟 汇总</t>
  </si>
  <si>
    <t>任俊玮 汇总</t>
  </si>
  <si>
    <t>水源 汇总</t>
  </si>
  <si>
    <t>2024秋季运动会</t>
  </si>
  <si>
    <t>2025春季运动会</t>
  </si>
  <si>
    <t>苏晴 汇总</t>
  </si>
  <si>
    <t>2024校级运动会</t>
  </si>
  <si>
    <t>新生趣味运动会团体跳大绳</t>
  </si>
  <si>
    <t>王诚毅 汇总</t>
  </si>
  <si>
    <t>王二壮 汇总</t>
  </si>
  <si>
    <t>王家成 汇总</t>
  </si>
  <si>
    <t>“新生杯”男子足球竞赛</t>
  </si>
  <si>
    <t>王珏 汇总</t>
  </si>
  <si>
    <t>化学工程与环境学院青春律动 ·活力全开”阳光体育竞一等奖</t>
  </si>
  <si>
    <t>沐光晨跑团体</t>
  </si>
  <si>
    <t>新生运动会跳大绳</t>
  </si>
  <si>
    <t>2025春季运动会引体向上接力</t>
  </si>
  <si>
    <t>2025春季运动会跳大绳</t>
  </si>
  <si>
    <t>王爽 汇总</t>
  </si>
  <si>
    <t>以体强心|先行者—心理健康校园行</t>
  </si>
  <si>
    <t>王思远 汇总</t>
  </si>
  <si>
    <t>信管24-1班</t>
  </si>
  <si>
    <t>中国石油大学北京新生杯足球赛</t>
  </si>
  <si>
    <t>冠军</t>
  </si>
  <si>
    <t>2025足球石油杯</t>
  </si>
  <si>
    <t>第五</t>
  </si>
  <si>
    <t>学生体质健康竞赛</t>
  </si>
  <si>
    <t>秋季新生运动会200米</t>
  </si>
  <si>
    <t>春季运动会</t>
  </si>
  <si>
    <t>，</t>
  </si>
  <si>
    <t>韦程栋 汇总</t>
  </si>
  <si>
    <t>2024年新生杯足球赛</t>
  </si>
  <si>
    <t>第五名</t>
  </si>
  <si>
    <t>2024年中国石油大学（北京）秋季学生运动会旋风跑</t>
  </si>
  <si>
    <t>吴佳妮 汇总</t>
  </si>
  <si>
    <t>“石油杯”毽绳决赛女子30秒速度单摇</t>
  </si>
  <si>
    <t>中国石油大学（北京）运动会彩虹飞舞</t>
  </si>
  <si>
    <t>谢子翔 汇总</t>
  </si>
  <si>
    <t>徐旋 汇总</t>
  </si>
  <si>
    <t>石油杯 新生篮球联赛</t>
  </si>
  <si>
    <t>秋季运动会铅球</t>
  </si>
  <si>
    <t>2024多巴胺篮球赛</t>
  </si>
  <si>
    <t>“石油杯”毽绳比赛</t>
  </si>
  <si>
    <t>杨磊 汇总</t>
  </si>
  <si>
    <t>机器人24-1班</t>
  </si>
  <si>
    <t>2024年中国石油大学秋季运动会男子4*100米接力</t>
  </si>
  <si>
    <t>2024年中国石油大学新生杯男子篮球</t>
  </si>
  <si>
    <t>储运24-3班</t>
  </si>
  <si>
    <t>杨修齐 汇总</t>
  </si>
  <si>
    <t>杨悦 汇总</t>
  </si>
  <si>
    <t>2024校秋季运动会彩虹飞舞</t>
  </si>
  <si>
    <t>杨州 汇总</t>
  </si>
  <si>
    <t>计算机24-1班</t>
  </si>
  <si>
    <t>2024中国石油大学（北京）新生杯篮球联赛男子组</t>
  </si>
  <si>
    <t>尤雅 汇总</t>
  </si>
  <si>
    <t>2024新生趣味运动会</t>
  </si>
  <si>
    <t>24秋季运动会</t>
  </si>
  <si>
    <t>2024沐光晨跑团体</t>
  </si>
  <si>
    <t>张家诚 汇总</t>
  </si>
  <si>
    <t>张蕊 汇总</t>
  </si>
  <si>
    <t>张煊 汇总</t>
  </si>
  <si>
    <t>2024秋季校运动会袋鼠跳</t>
  </si>
  <si>
    <t>赵晶晶 汇总</t>
  </si>
  <si>
    <t>“多巴胺计划.储力强身”5.4km校园马拉松挑战赛</t>
  </si>
  <si>
    <t>第2期“风华启航”—化工学院体能提升计划</t>
  </si>
  <si>
    <t>2024年秋季运动会</t>
  </si>
  <si>
    <t>杨清朋 汇总</t>
  </si>
  <si>
    <t>2024秋季运动会彩虹飞舞</t>
  </si>
  <si>
    <t>“师者如光，微以致远”征文比赛</t>
  </si>
  <si>
    <t>无偿献血</t>
  </si>
  <si>
    <t>校医院</t>
  </si>
  <si>
    <t>第四届微团课大赛</t>
  </si>
  <si>
    <t>院级特等奖</t>
  </si>
  <si>
    <t>心向暖阳，歌声传锋 班级合唱颂雷锋</t>
  </si>
  <si>
    <t>化工学院</t>
  </si>
  <si>
    <t>化工24-2版</t>
  </si>
  <si>
    <t>心向暖阳，歌声传锋 | 班级合唱颂雷锋活动</t>
  </si>
  <si>
    <t>北京市大学生诚信辩论赛</t>
  </si>
  <si>
    <t>北京市教育委员会 北京市信用协会</t>
  </si>
  <si>
    <t>2024年“青春的笔触，实践的故事”主题征文</t>
  </si>
  <si>
    <t>无偿献血全血200cc</t>
  </si>
  <si>
    <t>“油论纵横 石辩春秋”辩论赛</t>
  </si>
  <si>
    <t>学生</t>
  </si>
  <si>
    <t>文化艺术活动(100%)</t>
  </si>
  <si>
    <t>美育加分(100%)</t>
  </si>
  <si>
    <t>化工类24-6班</t>
  </si>
  <si>
    <t>化工类24-3班</t>
  </si>
  <si>
    <t>化工类24-1班</t>
  </si>
  <si>
    <t>化工类24-4班</t>
  </si>
  <si>
    <t>勤工俭学</t>
  </si>
  <si>
    <t>劳育报告讲座</t>
  </si>
  <si>
    <t>学院劳动教育基地</t>
  </si>
  <si>
    <t>劳动总分</t>
  </si>
  <si>
    <t>勤工助学</t>
  </si>
  <si>
    <t>时长/h</t>
  </si>
  <si>
    <t>项目一</t>
  </si>
  <si>
    <t>项目二</t>
  </si>
  <si>
    <t>项目三</t>
  </si>
  <si>
    <t>项目四</t>
  </si>
  <si>
    <t>合计</t>
  </si>
  <si>
    <t>志愿时长</t>
  </si>
  <si>
    <t>宿舍卫生维护</t>
  </si>
  <si>
    <t>社会实践</t>
  </si>
  <si>
    <t>汇总</t>
  </si>
  <si>
    <t>无扣分</t>
  </si>
  <si>
    <t>已参与</t>
  </si>
  <si>
    <t>化工学院举办劳动教育</t>
  </si>
  <si>
    <r>
      <rPr>
        <sz val="11"/>
        <color rgb="FF000000"/>
        <rFont val="Calibri"/>
        <charset val="0"/>
      </rPr>
      <t>4</t>
    </r>
    <r>
      <rPr>
        <sz val="11"/>
        <color rgb="FF000000"/>
        <rFont val="宋体"/>
        <charset val="0"/>
      </rPr>
      <t>月勤工助学</t>
    </r>
  </si>
  <si>
    <t>3月8日劳动教育基地</t>
  </si>
  <si>
    <r>
      <rPr>
        <sz val="11"/>
        <color rgb="FF000000"/>
        <rFont val="Calibri"/>
        <charset val="0"/>
      </rPr>
      <t>3</t>
    </r>
    <r>
      <rPr>
        <sz val="11"/>
        <color rgb="FF000000"/>
        <rFont val="宋体"/>
        <charset val="0"/>
      </rPr>
      <t>月</t>
    </r>
    <r>
      <rPr>
        <sz val="11"/>
        <color rgb="FF000000"/>
        <rFont val="Calibri"/>
        <charset val="0"/>
      </rPr>
      <t>16</t>
    </r>
    <r>
      <rPr>
        <sz val="11"/>
        <color rgb="FF000000"/>
        <rFont val="宋体"/>
        <charset val="0"/>
      </rPr>
      <t>日劳动教育基地</t>
    </r>
  </si>
  <si>
    <t>化工学院劳动基地除草翻地活动</t>
  </si>
  <si>
    <r>
      <rPr>
        <sz val="11"/>
        <color rgb="FF000000"/>
        <rFont val="宋体"/>
        <charset val="0"/>
      </rPr>
      <t>【化工</t>
    </r>
    <r>
      <rPr>
        <sz val="11"/>
        <color rgb="FF000000"/>
        <rFont val="Calibri"/>
        <charset val="0"/>
      </rPr>
      <t>24-5</t>
    </r>
    <r>
      <rPr>
        <sz val="11"/>
        <color rgb="FF000000"/>
        <rFont val="宋体"/>
        <charset val="0"/>
      </rPr>
      <t>班】学习北京大学新时代劳动理论课</t>
    </r>
  </si>
  <si>
    <t>化工学院举办劳动教育活动</t>
  </si>
  <si>
    <t>未参与</t>
  </si>
  <si>
    <t>已参加</t>
  </si>
  <si>
    <t>培养方案外实习</t>
  </si>
  <si>
    <t>项目名称</t>
  </si>
  <si>
    <t>项目</t>
  </si>
  <si>
    <t>烽烟载史，青衿寻踪</t>
  </si>
  <si>
    <t>校级一等奖</t>
  </si>
  <si>
    <t>涛声忆旧，红脉承新：追寻黄河边的红色记忆</t>
  </si>
  <si>
    <t>校级三等奖</t>
  </si>
  <si>
    <t>化源兴乡：三核赋能浙东乡村共富的乡村模式实践与推广</t>
  </si>
  <si>
    <t>甬江实验室</t>
  </si>
  <si>
    <t>任俊伟</t>
  </si>
  <si>
    <t>伊金霍洛旗现代能源经济及生态文明建设专题调研</t>
  </si>
  <si>
    <t>赓续红色血脉，探寻能源报国之路</t>
  </si>
  <si>
    <t>开阳县开云街道马头寨社区</t>
  </si>
  <si>
    <t>新疆若森工程科技有限责任公司</t>
  </si>
  <si>
    <t>共青团北京市延庆区委员会</t>
  </si>
  <si>
    <t>北京市延庆区交通局</t>
  </si>
  <si>
    <t>“望山”系列社会实践之“寻晋韵风华，筑振兴之路”</t>
  </si>
  <si>
    <t>水脉绿盾,共绘粤东生态蓝图：红树林湿地与水资源协同监测，助力粤东生态环境建设</t>
  </si>
  <si>
    <t>新棉青链：新疆农膜绿色发展与棉秆资源化</t>
  </si>
  <si>
    <t>校级二等奖</t>
  </si>
  <si>
    <t>66.67%</t>
  </si>
  <si>
    <t>57.14%</t>
  </si>
  <si>
    <t>75.00%</t>
  </si>
  <si>
    <t>85.71%</t>
  </si>
  <si>
    <t>71.43%</t>
  </si>
  <si>
    <t>47.62%</t>
  </si>
  <si>
    <t>80.95%</t>
  </si>
  <si>
    <t>100.00%</t>
  </si>
  <si>
    <t>90.48%</t>
  </si>
  <si>
    <t>76.19%</t>
  </si>
  <si>
    <t>95.24%</t>
  </si>
  <si>
    <t>42.86%</t>
  </si>
  <si>
    <t>33.33%</t>
  </si>
  <si>
    <t>47.37%</t>
  </si>
  <si>
    <t>28.57%</t>
  </si>
  <si>
    <t>40.00%</t>
  </si>
  <si>
    <t>57.89%</t>
  </si>
  <si>
    <t>52.38%</t>
  </si>
  <si>
    <t>61.90%</t>
  </si>
  <si>
    <t>94.74%</t>
  </si>
  <si>
    <t>38.10%</t>
  </si>
  <si>
    <t>63.16%</t>
  </si>
  <si>
    <t>52.94%</t>
  </si>
  <si>
    <t>31.58%</t>
  </si>
  <si>
    <t>23.81%</t>
  </si>
  <si>
    <t>89.47%</t>
  </si>
  <si>
    <t>36.84%</t>
  </si>
  <si>
    <t>熊奕宇</t>
  </si>
  <si>
    <t>84.62%</t>
  </si>
  <si>
    <t>73.68%</t>
  </si>
  <si>
    <t>21.05%</t>
  </si>
  <si>
    <t>78.95%</t>
  </si>
  <si>
    <t>84.21%</t>
  </si>
  <si>
    <t>班主任评分</t>
  </si>
  <si>
    <t>班团委员会评分</t>
  </si>
  <si>
    <t>同学互评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</si>
</sst>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#,##0.00_ "/>
    <numFmt numFmtId="180" formatCode="yyyy/m/d;@"/>
    <numFmt numFmtId="181" formatCode="0.0000_);[Red]\(0.0000\)"/>
    <numFmt numFmtId="182" formatCode="0.0000%"/>
  </numFmts>
  <fonts count="6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0"/>
      <name val="Courier New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Segoe UI"/>
      <charset val="134"/>
    </font>
    <font>
      <sz val="6.95"/>
      <color rgb="FF000000"/>
      <name val="仿宋_GB2312"/>
      <charset val="134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Calibri"/>
      <charset val="0"/>
    </font>
    <font>
      <sz val="11"/>
      <color indexed="8"/>
      <name val="宋体"/>
      <charset val="134"/>
      <scheme val="minor"/>
    </font>
    <font>
      <sz val="10.5"/>
      <color rgb="FF5F6264"/>
      <name val="Microsoft Sans Serif"/>
      <charset val="134"/>
    </font>
    <font>
      <sz val="10.5"/>
      <color rgb="FF52B266"/>
      <name val="Microsoft Sans Serif"/>
      <charset val="134"/>
    </font>
    <font>
      <sz val="10.5"/>
      <color rgb="FF4670FD"/>
      <name val="Microsoft Sans Serif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0"/>
      <color rgb="FF000000"/>
      <name val="Courier New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ourier New"/>
      <charset val="134"/>
    </font>
    <font>
      <b/>
      <sz val="11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rgb="FF000000"/>
      <name val="Microsoft YaHei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333330"/>
      <name val="宋体"/>
      <charset val="134"/>
    </font>
    <font>
      <sz val="12"/>
      <color rgb="FF333333"/>
      <name val="宋体"/>
      <charset val="134"/>
    </font>
    <font>
      <b/>
      <sz val="14"/>
      <color rgb="FF000000"/>
      <name val="Calibri"/>
      <charset val="134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5F7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6E9ED"/>
      </left>
      <right style="medium">
        <color rgb="FFE6E9ED"/>
      </right>
      <top style="medium">
        <color rgb="FFE6E9ED"/>
      </top>
      <bottom style="medium">
        <color rgb="FFE6E9ED"/>
      </bottom>
      <diagonal/>
    </border>
    <border>
      <left/>
      <right style="medium">
        <color rgb="FFE6E9ED"/>
      </right>
      <top/>
      <bottom/>
      <diagonal/>
    </border>
    <border>
      <left/>
      <right/>
      <top/>
      <bottom style="medium">
        <color rgb="FFE6E9ED"/>
      </bottom>
      <diagonal/>
    </border>
    <border>
      <left/>
      <right style="medium">
        <color rgb="FFE6E9ED"/>
      </right>
      <top/>
      <bottom style="medium">
        <color rgb="FFE6E9E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1" borderId="25" applyNumberFormat="0" applyAlignment="0" applyProtection="0">
      <alignment vertical="center"/>
    </xf>
    <xf numFmtId="0" fontId="58" fillId="22" borderId="26" applyNumberFormat="0" applyAlignment="0" applyProtection="0">
      <alignment vertical="center"/>
    </xf>
    <xf numFmtId="0" fontId="59" fillId="22" borderId="25" applyNumberFormat="0" applyAlignment="0" applyProtection="0">
      <alignment vertical="center"/>
    </xf>
    <xf numFmtId="0" fontId="60" fillId="23" borderId="27" applyNumberFormat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</cellStyleXfs>
  <cellXfs count="2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/>
    </xf>
    <xf numFmtId="0" fontId="1" fillId="2" borderId="1" xfId="49" applyFont="1" applyFill="1" applyBorder="1" applyAlignment="1">
      <alignment horizontal="center" vertical="center" wrapText="1" shrinkToFit="1"/>
    </xf>
    <xf numFmtId="49" fontId="1" fillId="2" borderId="2" xfId="49" applyNumberFormat="1" applyFont="1" applyFill="1" applyBorder="1" applyAlignment="1">
      <alignment horizontal="center" vertical="center" wrapText="1" shrinkToFit="1"/>
    </xf>
    <xf numFmtId="0" fontId="1" fillId="2" borderId="2" xfId="49" applyFont="1" applyFill="1" applyBorder="1" applyAlignment="1">
      <alignment horizontal="center" vertical="center" wrapText="1" shrinkToFit="1"/>
    </xf>
    <xf numFmtId="176" fontId="2" fillId="3" borderId="2" xfId="49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 shrinkToFit="1"/>
    </xf>
    <xf numFmtId="176" fontId="1" fillId="3" borderId="2" xfId="49" applyNumberFormat="1" applyFont="1" applyFill="1" applyBorder="1" applyAlignment="1">
      <alignment horizontal="center" vertical="center" wrapText="1" shrinkToFit="1"/>
    </xf>
    <xf numFmtId="0" fontId="1" fillId="3" borderId="2" xfId="49" applyFont="1" applyFill="1" applyBorder="1" applyAlignment="1">
      <alignment horizontal="center" vertical="center" wrapText="1" shrinkToFit="1"/>
    </xf>
    <xf numFmtId="0" fontId="2" fillId="4" borderId="2" xfId="49" applyFont="1" applyFill="1" applyBorder="1" applyAlignment="1">
      <alignment horizontal="center" vertical="center"/>
    </xf>
    <xf numFmtId="0" fontId="1" fillId="4" borderId="2" xfId="49" applyFont="1" applyFill="1" applyBorder="1" applyAlignment="1">
      <alignment horizontal="center" vertical="center" wrapText="1" shrinkToFit="1"/>
    </xf>
    <xf numFmtId="0" fontId="2" fillId="5" borderId="2" xfId="49" applyFont="1" applyFill="1" applyBorder="1" applyAlignment="1">
      <alignment horizontal="center" vertical="center"/>
    </xf>
    <xf numFmtId="0" fontId="1" fillId="5" borderId="2" xfId="49" applyFont="1" applyFill="1" applyBorder="1" applyAlignment="1">
      <alignment horizontal="center" vertical="center" wrapText="1" shrinkToFit="1"/>
    </xf>
    <xf numFmtId="177" fontId="1" fillId="5" borderId="2" xfId="49" applyNumberFormat="1" applyFont="1" applyFill="1" applyBorder="1" applyAlignment="1">
      <alignment horizontal="center" vertical="center" wrapText="1" shrinkToFit="1"/>
    </xf>
    <xf numFmtId="0" fontId="2" fillId="6" borderId="4" xfId="49" applyFont="1" applyFill="1" applyBorder="1" applyAlignment="1">
      <alignment horizontal="center" vertical="center"/>
    </xf>
    <xf numFmtId="0" fontId="2" fillId="6" borderId="5" xfId="49" applyFont="1" applyFill="1" applyBorder="1" applyAlignment="1">
      <alignment horizontal="center" vertical="center"/>
    </xf>
    <xf numFmtId="0" fontId="2" fillId="7" borderId="4" xfId="49" applyFont="1" applyFill="1" applyBorder="1" applyAlignment="1">
      <alignment horizontal="center" vertical="center"/>
    </xf>
    <xf numFmtId="0" fontId="2" fillId="7" borderId="5" xfId="49" applyFont="1" applyFill="1" applyBorder="1" applyAlignment="1">
      <alignment horizontal="center" vertical="center"/>
    </xf>
    <xf numFmtId="0" fontId="1" fillId="6" borderId="2" xfId="49" applyFont="1" applyFill="1" applyBorder="1" applyAlignment="1">
      <alignment horizontal="center" vertical="center" wrapText="1" shrinkToFit="1"/>
    </xf>
    <xf numFmtId="0" fontId="1" fillId="7" borderId="2" xfId="49" applyFont="1" applyFill="1" applyBorder="1" applyAlignment="1">
      <alignment horizontal="center" vertical="center" wrapText="1" shrinkToFit="1"/>
    </xf>
    <xf numFmtId="0" fontId="1" fillId="8" borderId="2" xfId="49" applyFont="1" applyFill="1" applyBorder="1" applyAlignment="1">
      <alignment horizontal="center" vertical="center" wrapText="1" shrinkToFit="1"/>
    </xf>
    <xf numFmtId="0" fontId="1" fillId="8" borderId="1" xfId="49" applyFont="1" applyFill="1" applyBorder="1" applyAlignment="1">
      <alignment horizontal="center" vertical="center" wrapText="1" shrinkToFit="1"/>
    </xf>
    <xf numFmtId="0" fontId="1" fillId="8" borderId="3" xfId="49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center"/>
    </xf>
    <xf numFmtId="0" fontId="12" fillId="10" borderId="2" xfId="0" applyFont="1" applyFill="1" applyBorder="1" applyAlignment="1" applyProtection="1">
      <alignment horizontal="center"/>
    </xf>
    <xf numFmtId="0" fontId="12" fillId="11" borderId="2" xfId="0" applyFont="1" applyFill="1" applyBorder="1" applyAlignment="1" applyProtection="1">
      <alignment horizontal="center"/>
    </xf>
    <xf numFmtId="0" fontId="13" fillId="9" borderId="2" xfId="0" applyFont="1" applyFill="1" applyBorder="1" applyAlignment="1" applyProtection="1">
      <alignment horizontal="center"/>
    </xf>
    <xf numFmtId="0" fontId="14" fillId="9" borderId="2" xfId="0" applyFont="1" applyFill="1" applyBorder="1" applyAlignment="1" applyProtection="1">
      <alignment horizontal="center"/>
    </xf>
    <xf numFmtId="0" fontId="9" fillId="12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 applyProtection="1">
      <alignment horizontal="center"/>
    </xf>
    <xf numFmtId="0" fontId="13" fillId="12" borderId="2" xfId="0" applyFont="1" applyFill="1" applyBorder="1" applyAlignment="1" applyProtection="1">
      <alignment horizontal="center"/>
    </xf>
    <xf numFmtId="0" fontId="0" fillId="12" borderId="2" xfId="0" applyFill="1" applyBorder="1" applyAlignment="1">
      <alignment horizontal="center" vertical="center"/>
    </xf>
    <xf numFmtId="0" fontId="14" fillId="12" borderId="2" xfId="0" applyFont="1" applyFill="1" applyBorder="1" applyAlignment="1" applyProtection="1">
      <alignment horizontal="center"/>
    </xf>
    <xf numFmtId="0" fontId="9" fillId="13" borderId="2" xfId="0" applyFont="1" applyFill="1" applyBorder="1" applyAlignment="1">
      <alignment horizontal="center" vertical="center"/>
    </xf>
    <xf numFmtId="2" fontId="12" fillId="13" borderId="2" xfId="0" applyNumberFormat="1" applyFont="1" applyFill="1" applyBorder="1" applyAlignment="1" applyProtection="1">
      <alignment horizontal="center"/>
    </xf>
    <xf numFmtId="0" fontId="0" fillId="13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3" fillId="11" borderId="2" xfId="0" applyFont="1" applyFill="1" applyBorder="1" applyAlignment="1" applyProtection="1">
      <alignment horizontal="center"/>
    </xf>
    <xf numFmtId="0" fontId="12" fillId="13" borderId="2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0" fillId="9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0" fillId="0" borderId="9" xfId="0" applyBorder="1">
      <alignment vertical="center"/>
    </xf>
    <xf numFmtId="0" fontId="16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0" fillId="14" borderId="9" xfId="0" applyFill="1" applyBorder="1">
      <alignment vertical="center"/>
    </xf>
    <xf numFmtId="0" fontId="16" fillId="14" borderId="9" xfId="0" applyFont="1" applyFill="1" applyBorder="1" applyAlignment="1">
      <alignment horizontal="left" vertical="center" wrapText="1"/>
    </xf>
    <xf numFmtId="0" fontId="17" fillId="14" borderId="9" xfId="0" applyFont="1" applyFill="1" applyBorder="1" applyAlignment="1">
      <alignment horizontal="left" vertical="center" wrapText="1"/>
    </xf>
    <xf numFmtId="22" fontId="16" fillId="0" borderId="9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22" fontId="16" fillId="14" borderId="9" xfId="0" applyNumberFormat="1" applyFont="1" applyFill="1" applyBorder="1" applyAlignment="1">
      <alignment horizontal="left" vertical="center" wrapText="1"/>
    </xf>
    <xf numFmtId="0" fontId="18" fillId="14" borderId="10" xfId="0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5" fillId="0" borderId="0" xfId="0" applyFont="1" applyFill="1" applyAlignment="1">
      <alignment horizontal="center" vertical="center"/>
    </xf>
    <xf numFmtId="0" fontId="19" fillId="15" borderId="13" xfId="0" applyNumberFormat="1" applyFont="1" applyFill="1" applyBorder="1" applyAlignment="1">
      <alignment horizontal="center" vertical="center"/>
    </xf>
    <xf numFmtId="0" fontId="20" fillId="15" borderId="13" xfId="0" applyNumberFormat="1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79" fontId="21" fillId="0" borderId="15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6" fillId="9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34" fillId="15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5" fillId="9" borderId="6" xfId="0" applyFont="1" applyFill="1" applyBorder="1" applyAlignment="1">
      <alignment horizontal="center" vertical="center"/>
    </xf>
    <xf numFmtId="0" fontId="35" fillId="9" borderId="6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/>
    </xf>
    <xf numFmtId="0" fontId="37" fillId="9" borderId="6" xfId="0" applyFont="1" applyFill="1" applyBorder="1" applyAlignment="1">
      <alignment horizontal="center" vertical="center"/>
    </xf>
    <xf numFmtId="0" fontId="38" fillId="9" borderId="6" xfId="0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36" fillId="0" borderId="6" xfId="0" applyNumberFormat="1" applyFont="1" applyFill="1" applyBorder="1" applyAlignment="1">
      <alignment horizontal="center" vertical="center"/>
    </xf>
    <xf numFmtId="176" fontId="35" fillId="9" borderId="6" xfId="0" applyNumberFormat="1" applyFont="1" applyFill="1" applyBorder="1" applyAlignment="1">
      <alignment horizontal="center" vertical="center"/>
    </xf>
    <xf numFmtId="176" fontId="36" fillId="9" borderId="6" xfId="0" applyNumberFormat="1" applyFont="1" applyFill="1" applyBorder="1" applyAlignment="1">
      <alignment horizontal="center" vertical="center"/>
    </xf>
    <xf numFmtId="180" fontId="39" fillId="9" borderId="6" xfId="0" applyNumberFormat="1" applyFont="1" applyFill="1" applyBorder="1" applyAlignment="1">
      <alignment horizontal="center" vertical="center"/>
    </xf>
    <xf numFmtId="0" fontId="0" fillId="9" borderId="6" xfId="0" applyNumberFormat="1" applyFill="1" applyBorder="1" applyAlignment="1">
      <alignment horizontal="center" vertical="center"/>
    </xf>
    <xf numFmtId="0" fontId="40" fillId="9" borderId="6" xfId="0" applyFont="1" applyFill="1" applyBorder="1" applyAlignment="1">
      <alignment horizontal="center" vertical="center"/>
    </xf>
    <xf numFmtId="176" fontId="36" fillId="9" borderId="6" xfId="0" applyNumberFormat="1" applyFont="1" applyFill="1" applyBorder="1" applyAlignment="1" applyProtection="1">
      <alignment horizontal="center" vertical="center"/>
      <protection locked="0"/>
    </xf>
    <xf numFmtId="0" fontId="41" fillId="9" borderId="6" xfId="0" applyFont="1" applyFill="1" applyBorder="1" applyAlignment="1">
      <alignment horizontal="center" vertical="center"/>
    </xf>
    <xf numFmtId="49" fontId="39" fillId="9" borderId="6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2" fillId="16" borderId="0" xfId="0" applyFont="1" applyFill="1" applyBorder="1">
      <alignment vertical="center"/>
    </xf>
    <xf numFmtId="0" fontId="19" fillId="16" borderId="0" xfId="0" applyFont="1" applyFill="1" applyBorder="1">
      <alignment vertical="center"/>
    </xf>
    <xf numFmtId="0" fontId="34" fillId="16" borderId="0" xfId="0" applyFont="1" applyFill="1" applyBorder="1">
      <alignment vertical="center"/>
    </xf>
    <xf numFmtId="0" fontId="34" fillId="16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Border="1" applyAlignment="1">
      <alignment horizontal="center" vertical="center" wrapText="1"/>
    </xf>
    <xf numFmtId="0" fontId="43" fillId="0" borderId="0" xfId="5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" fontId="46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wrapText="1" shrinkToFit="1"/>
    </xf>
    <xf numFmtId="0" fontId="46" fillId="0" borderId="0" xfId="0" applyFont="1" applyFill="1" applyBorder="1" applyAlignment="1">
      <alignment horizontal="center" vertical="center"/>
    </xf>
    <xf numFmtId="0" fontId="47" fillId="17" borderId="21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4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0" xfId="49" applyFont="1" applyFill="1" applyAlignment="1">
      <alignment horizontal="center"/>
    </xf>
    <xf numFmtId="0" fontId="1" fillId="2" borderId="0" xfId="49" applyFont="1" applyFill="1" applyAlignment="1">
      <alignment horizontal="center" vertical="center"/>
    </xf>
    <xf numFmtId="176" fontId="1" fillId="0" borderId="0" xfId="49" applyNumberFormat="1" applyFont="1" applyAlignment="1">
      <alignment horizontal="center"/>
    </xf>
    <xf numFmtId="0" fontId="1" fillId="6" borderId="0" xfId="49" applyFont="1" applyFill="1" applyAlignment="1">
      <alignment horizontal="center"/>
    </xf>
    <xf numFmtId="0" fontId="1" fillId="7" borderId="0" xfId="49" applyFont="1" applyFill="1" applyAlignment="1">
      <alignment horizontal="center"/>
    </xf>
    <xf numFmtId="0" fontId="1" fillId="2" borderId="1" xfId="49" applyFont="1" applyFill="1" applyBorder="1" applyAlignment="1">
      <alignment horizontal="center" vertical="center" shrinkToFit="1"/>
    </xf>
    <xf numFmtId="0" fontId="1" fillId="2" borderId="3" xfId="49" applyFont="1" applyFill="1" applyBorder="1" applyAlignment="1">
      <alignment horizontal="center" vertical="center" shrinkToFit="1"/>
    </xf>
    <xf numFmtId="0" fontId="1" fillId="2" borderId="2" xfId="49" applyFont="1" applyFill="1" applyBorder="1" applyAlignment="1">
      <alignment horizontal="center" vertical="center" shrinkToFit="1"/>
    </xf>
    <xf numFmtId="0" fontId="1" fillId="2" borderId="5" xfId="49" applyFont="1" applyFill="1" applyBorder="1" applyAlignment="1">
      <alignment vertical="center" wrapText="1" shrinkToFit="1"/>
    </xf>
    <xf numFmtId="0" fontId="1" fillId="2" borderId="8" xfId="49" applyFont="1" applyFill="1" applyBorder="1" applyAlignment="1">
      <alignment vertical="center" wrapText="1" shrinkToFit="1"/>
    </xf>
    <xf numFmtId="181" fontId="1" fillId="3" borderId="2" xfId="49" applyNumberFormat="1" applyFont="1" applyFill="1" applyBorder="1" applyAlignment="1">
      <alignment horizontal="center" vertical="center" shrinkToFit="1"/>
    </xf>
    <xf numFmtId="181" fontId="1" fillId="4" borderId="2" xfId="49" applyNumberFormat="1" applyFont="1" applyFill="1" applyBorder="1" applyAlignment="1">
      <alignment horizontal="center" vertical="center" shrinkToFit="1"/>
    </xf>
    <xf numFmtId="181" fontId="1" fillId="4" borderId="2" xfId="49" applyNumberFormat="1" applyFont="1" applyFill="1" applyBorder="1" applyAlignment="1">
      <alignment horizontal="center" vertical="center"/>
    </xf>
    <xf numFmtId="181" fontId="1" fillId="18" borderId="2" xfId="49" applyNumberFormat="1" applyFont="1" applyFill="1" applyBorder="1" applyAlignment="1">
      <alignment horizontal="center" vertical="center" shrinkToFit="1"/>
    </xf>
    <xf numFmtId="181" fontId="1" fillId="19" borderId="2" xfId="49" applyNumberFormat="1" applyFont="1" applyFill="1" applyBorder="1" applyAlignment="1">
      <alignment horizontal="center" vertical="center" shrinkToFit="1"/>
    </xf>
    <xf numFmtId="176" fontId="2" fillId="5" borderId="2" xfId="49" applyNumberFormat="1" applyFont="1" applyFill="1" applyBorder="1" applyAlignment="1">
      <alignment horizontal="center" vertical="center"/>
    </xf>
    <xf numFmtId="176" fontId="1" fillId="5" borderId="2" xfId="49" applyNumberFormat="1" applyFont="1" applyFill="1" applyBorder="1" applyAlignment="1">
      <alignment horizontal="center" vertical="center" wrapText="1" shrinkToFit="1"/>
    </xf>
    <xf numFmtId="181" fontId="1" fillId="5" borderId="2" xfId="49" applyNumberFormat="1" applyFont="1" applyFill="1" applyBorder="1" applyAlignment="1">
      <alignment horizontal="center" vertical="center" shrinkToFit="1"/>
    </xf>
    <xf numFmtId="176" fontId="1" fillId="5" borderId="2" xfId="49" applyNumberFormat="1" applyFont="1" applyFill="1" applyBorder="1" applyAlignment="1">
      <alignment horizontal="center" vertical="center" shrinkToFit="1"/>
    </xf>
    <xf numFmtId="181" fontId="1" fillId="6" borderId="2" xfId="49" applyNumberFormat="1" applyFont="1" applyFill="1" applyBorder="1" applyAlignment="1">
      <alignment horizontal="center" vertical="center" shrinkToFit="1"/>
    </xf>
    <xf numFmtId="181" fontId="1" fillId="7" borderId="2" xfId="49" applyNumberFormat="1" applyFont="1" applyFill="1" applyBorder="1" applyAlignment="1">
      <alignment horizontal="center" vertical="center" shrinkToFit="1"/>
    </xf>
    <xf numFmtId="181" fontId="1" fillId="8" borderId="2" xfId="49" applyNumberFormat="1" applyFont="1" applyFill="1" applyBorder="1" applyAlignment="1">
      <alignment horizontal="center" vertical="center" shrinkToFit="1"/>
    </xf>
    <xf numFmtId="182" fontId="1" fillId="8" borderId="2" xfId="49" applyNumberFormat="1" applyFont="1" applyFill="1" applyBorder="1" applyAlignment="1">
      <alignment horizontal="center" vertical="center" shrinkToFit="1"/>
    </xf>
    <xf numFmtId="0" fontId="1" fillId="8" borderId="2" xfId="49" applyFont="1" applyFill="1" applyBorder="1" applyAlignment="1">
      <alignment horizontal="center" vertical="center" shrinkToFit="1"/>
    </xf>
    <xf numFmtId="10" fontId="1" fillId="8" borderId="2" xfId="49" applyNumberFormat="1" applyFont="1" applyFill="1" applyBorder="1" applyAlignment="1" applyProtection="1">
      <alignment horizontal="center" vertical="center" shrinkToFit="1"/>
    </xf>
    <xf numFmtId="0" fontId="1" fillId="2" borderId="0" xfId="49" applyFont="1" applyFill="1" applyBorder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 wrapText="1" shrinkToFit="1"/>
    </xf>
    <xf numFmtId="181" fontId="1" fillId="3" borderId="0" xfId="49" applyNumberFormat="1" applyFont="1" applyFill="1" applyBorder="1" applyAlignment="1">
      <alignment horizontal="center" vertical="center" shrinkToFit="1"/>
    </xf>
    <xf numFmtId="181" fontId="1" fillId="4" borderId="0" xfId="49" applyNumberFormat="1" applyFont="1" applyFill="1" applyBorder="1" applyAlignment="1">
      <alignment horizontal="center" vertical="center" shrinkToFit="1"/>
    </xf>
    <xf numFmtId="176" fontId="1" fillId="5" borderId="0" xfId="49" applyNumberFormat="1" applyFont="1" applyFill="1" applyBorder="1" applyAlignment="1">
      <alignment horizontal="center" vertical="center" shrinkToFit="1"/>
    </xf>
    <xf numFmtId="181" fontId="1" fillId="6" borderId="0" xfId="49" applyNumberFormat="1" applyFont="1" applyFill="1" applyBorder="1" applyAlignment="1">
      <alignment horizontal="center" vertical="center" shrinkToFit="1"/>
    </xf>
    <xf numFmtId="181" fontId="1" fillId="7" borderId="0" xfId="49" applyNumberFormat="1" applyFont="1" applyFill="1" applyBorder="1" applyAlignment="1">
      <alignment horizontal="center" vertical="center" shrinkToFit="1"/>
    </xf>
    <xf numFmtId="182" fontId="1" fillId="8" borderId="0" xfId="49" applyNumberFormat="1" applyFont="1" applyFill="1" applyBorder="1" applyAlignment="1">
      <alignment horizontal="center" vertical="center" shrinkToFit="1"/>
    </xf>
    <xf numFmtId="0" fontId="1" fillId="8" borderId="0" xfId="49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 3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152400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32735520"/>
              <a:ext cx="0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179</xdr:row>
          <xdr:rowOff>180975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3273552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0</xdr:colOff>
          <xdr:row>180</xdr:row>
          <xdr:rowOff>142875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32735520"/>
              <a:ext cx="0" cy="325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182</xdr:row>
          <xdr:rowOff>0</xdr:rowOff>
        </xdr:from>
        <xdr:to>
          <xdr:col>0</xdr:col>
          <xdr:colOff>0</xdr:colOff>
          <xdr:row>183</xdr:row>
          <xdr:rowOff>161925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33293685"/>
              <a:ext cx="0" cy="354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0</xdr:col>
          <xdr:colOff>0</xdr:colOff>
          <xdr:row>184</xdr:row>
          <xdr:rowOff>161925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3348609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184</xdr:row>
          <xdr:rowOff>0</xdr:rowOff>
        </xdr:from>
        <xdr:to>
          <xdr:col>0</xdr:col>
          <xdr:colOff>0</xdr:colOff>
          <xdr:row>185</xdr:row>
          <xdr:rowOff>152400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3366897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185</xdr:row>
          <xdr:rowOff>0</xdr:rowOff>
        </xdr:from>
        <xdr:to>
          <xdr:col>0</xdr:col>
          <xdr:colOff>0</xdr:colOff>
          <xdr:row>186</xdr:row>
          <xdr:rowOff>152400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33861375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186</xdr:row>
          <xdr:rowOff>0</xdr:rowOff>
        </xdr:from>
        <xdr:to>
          <xdr:col>0</xdr:col>
          <xdr:colOff>0</xdr:colOff>
          <xdr:row>187</xdr:row>
          <xdr:rowOff>152400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3405378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187</xdr:row>
          <xdr:rowOff>0</xdr:rowOff>
        </xdr:from>
        <xdr:to>
          <xdr:col>0</xdr:col>
          <xdr:colOff>0</xdr:colOff>
          <xdr:row>188</xdr:row>
          <xdr:rowOff>152400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34246185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188</xdr:row>
          <xdr:rowOff>0</xdr:rowOff>
        </xdr:from>
        <xdr:to>
          <xdr:col>0</xdr:col>
          <xdr:colOff>0</xdr:colOff>
          <xdr:row>189</xdr:row>
          <xdr:rowOff>152400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3443859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189</xdr:row>
          <xdr:rowOff>0</xdr:rowOff>
        </xdr:from>
        <xdr:to>
          <xdr:col>0</xdr:col>
          <xdr:colOff>0</xdr:colOff>
          <xdr:row>190</xdr:row>
          <xdr:rowOff>152400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34630995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190</xdr:row>
          <xdr:rowOff>0</xdr:rowOff>
        </xdr:from>
        <xdr:to>
          <xdr:col>0</xdr:col>
          <xdr:colOff>0</xdr:colOff>
          <xdr:row>191</xdr:row>
          <xdr:rowOff>152400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3482340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0</xdr:col>
          <xdr:colOff>0</xdr:colOff>
          <xdr:row>192</xdr:row>
          <xdr:rowOff>152400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35015805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192</xdr:row>
          <xdr:rowOff>0</xdr:rowOff>
        </xdr:from>
        <xdr:to>
          <xdr:col>0</xdr:col>
          <xdr:colOff>0</xdr:colOff>
          <xdr:row>193</xdr:row>
          <xdr:rowOff>152400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35208210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193</xdr:row>
          <xdr:rowOff>0</xdr:rowOff>
        </xdr:from>
        <xdr:to>
          <xdr:col>0</xdr:col>
          <xdr:colOff>0</xdr:colOff>
          <xdr:row>194</xdr:row>
          <xdr:rowOff>152400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35400615"/>
              <a:ext cx="0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WEI\OneDrive\&#25991;&#26723;\xwechat_files\wxid_qbmylw7275ox22_1ee7\msg\file\2025-09\&#21270;&#24037;24-3&#29677;&#32508;&#27979;&#24050;&#23436;&#25104;&#2925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WEI\OneDrive\&#25991;&#26723;\xwechat_files\wxid_qbmylw7275ox22_1ee7\msg\file\2025-09\24-4&#29677;&#24050;&#23436;&#25104;&#29256;&#32508;&#27979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xl20\Desktop\&#32508;&#27979;&#31639;&#27861;\&#26234;&#32946;&#21152;&#20998;&#35748;&#234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xl20\xwechat_files\wxid_dz3in1ykwsut22_e200\msg\file\2025-09\&#23398;&#29983;&#24178;&#37096;&#21152;&#209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"/>
      <sheetName val="必修课成绩"/>
      <sheetName val="选修课成绩"/>
      <sheetName val="德育成绩"/>
      <sheetName val="德育测评分"/>
      <sheetName val="德育加分"/>
      <sheetName val="智育加分汇总"/>
      <sheetName val="体育课成绩"/>
      <sheetName val="智育加分"/>
      <sheetName val="体育锻炼成绩"/>
      <sheetName val="体育加分"/>
      <sheetName val="劳育成绩"/>
      <sheetName val="劳育加分"/>
      <sheetName val="劳动实践"/>
      <sheetName val="美育成绩"/>
      <sheetName val="文化艺术活动"/>
      <sheetName val="美育加分"/>
    </sheetNames>
    <sheetDataSet>
      <sheetData sheetId="0"/>
      <sheetData sheetId="1">
        <row r="71">
          <cell r="C71" t="str">
            <v>袁翊淼</v>
          </cell>
          <cell r="D71">
            <v>132</v>
          </cell>
          <cell r="E71">
            <v>89</v>
          </cell>
          <cell r="F71">
            <v>498</v>
          </cell>
          <cell r="G71">
            <v>425</v>
          </cell>
          <cell r="H71">
            <v>135</v>
          </cell>
          <cell r="I71">
            <v>332</v>
          </cell>
          <cell r="J71">
            <v>269.5</v>
          </cell>
          <cell r="K71">
            <v>234</v>
          </cell>
          <cell r="L71">
            <v>176</v>
          </cell>
          <cell r="M71">
            <v>182</v>
          </cell>
          <cell r="N71">
            <v>50</v>
          </cell>
          <cell r="O71">
            <v>50</v>
          </cell>
          <cell r="P71">
            <v>0</v>
          </cell>
          <cell r="Q71">
            <v>176</v>
          </cell>
          <cell r="R71">
            <v>166</v>
          </cell>
          <cell r="S71">
            <v>0</v>
          </cell>
          <cell r="T71">
            <v>0</v>
          </cell>
          <cell r="U71">
            <v>80</v>
          </cell>
          <cell r="V71">
            <v>90</v>
          </cell>
          <cell r="W71">
            <v>44</v>
          </cell>
          <cell r="X71">
            <v>0</v>
          </cell>
          <cell r="Y71">
            <v>83</v>
          </cell>
          <cell r="Z71">
            <v>81</v>
          </cell>
          <cell r="AA71">
            <v>79</v>
          </cell>
          <cell r="AB71">
            <v>0</v>
          </cell>
          <cell r="AC71">
            <v>0</v>
          </cell>
          <cell r="AD71">
            <v>3371.5</v>
          </cell>
          <cell r="AE71">
            <v>84.2875</v>
          </cell>
        </row>
        <row r="72">
          <cell r="C72" t="str">
            <v>卢力瑛</v>
          </cell>
          <cell r="D72">
            <v>139.5</v>
          </cell>
          <cell r="E72">
            <v>93</v>
          </cell>
          <cell r="F72">
            <v>552</v>
          </cell>
          <cell r="G72">
            <v>415</v>
          </cell>
          <cell r="H72">
            <v>139.5</v>
          </cell>
          <cell r="I72">
            <v>336</v>
          </cell>
          <cell r="J72">
            <v>294</v>
          </cell>
          <cell r="K72">
            <v>261</v>
          </cell>
          <cell r="L72">
            <v>176</v>
          </cell>
          <cell r="M72">
            <v>172</v>
          </cell>
          <cell r="N72">
            <v>50</v>
          </cell>
          <cell r="O72">
            <v>50</v>
          </cell>
          <cell r="P72">
            <v>0</v>
          </cell>
          <cell r="Q72">
            <v>154</v>
          </cell>
          <cell r="R72">
            <v>164</v>
          </cell>
          <cell r="S72">
            <v>0</v>
          </cell>
          <cell r="T72">
            <v>0</v>
          </cell>
          <cell r="U72">
            <v>88</v>
          </cell>
          <cell r="V72">
            <v>89</v>
          </cell>
          <cell r="W72">
            <v>45.5</v>
          </cell>
          <cell r="X72">
            <v>0</v>
          </cell>
          <cell r="Y72">
            <v>82</v>
          </cell>
          <cell r="Z72">
            <v>84</v>
          </cell>
          <cell r="AA72">
            <v>76</v>
          </cell>
          <cell r="AB72">
            <v>0</v>
          </cell>
          <cell r="AC72">
            <v>0</v>
          </cell>
          <cell r="AD72">
            <v>3460.5</v>
          </cell>
          <cell r="AE72">
            <v>86.5125</v>
          </cell>
        </row>
        <row r="73">
          <cell r="C73" t="str">
            <v>佟安冉</v>
          </cell>
          <cell r="D73">
            <v>133.5</v>
          </cell>
          <cell r="E73">
            <v>89</v>
          </cell>
          <cell r="F73">
            <v>384</v>
          </cell>
          <cell r="G73">
            <v>320</v>
          </cell>
          <cell r="H73">
            <v>138</v>
          </cell>
          <cell r="I73">
            <v>292</v>
          </cell>
          <cell r="J73">
            <v>224</v>
          </cell>
          <cell r="K73">
            <v>162</v>
          </cell>
          <cell r="L73">
            <v>156</v>
          </cell>
          <cell r="M73">
            <v>176</v>
          </cell>
          <cell r="N73">
            <v>50</v>
          </cell>
          <cell r="O73">
            <v>50</v>
          </cell>
          <cell r="P73">
            <v>0</v>
          </cell>
          <cell r="Q73">
            <v>0</v>
          </cell>
          <cell r="R73">
            <v>0</v>
          </cell>
          <cell r="S73">
            <v>138</v>
          </cell>
          <cell r="T73">
            <v>152</v>
          </cell>
          <cell r="U73">
            <v>85</v>
          </cell>
          <cell r="V73">
            <v>81</v>
          </cell>
          <cell r="W73">
            <v>45.5</v>
          </cell>
          <cell r="X73">
            <v>0</v>
          </cell>
          <cell r="Y73">
            <v>81</v>
          </cell>
          <cell r="Z73">
            <v>85</v>
          </cell>
          <cell r="AA73">
            <v>76</v>
          </cell>
          <cell r="AB73">
            <v>0</v>
          </cell>
          <cell r="AC73">
            <v>0</v>
          </cell>
          <cell r="AD73">
            <v>2918</v>
          </cell>
          <cell r="AE73">
            <v>72.95</v>
          </cell>
        </row>
        <row r="74">
          <cell r="C74" t="str">
            <v>杨胤泽</v>
          </cell>
          <cell r="D74">
            <v>120</v>
          </cell>
          <cell r="E74">
            <v>88</v>
          </cell>
          <cell r="F74">
            <v>492</v>
          </cell>
          <cell r="G74">
            <v>325</v>
          </cell>
          <cell r="H74">
            <v>121.5</v>
          </cell>
          <cell r="I74">
            <v>296</v>
          </cell>
          <cell r="J74">
            <v>266</v>
          </cell>
          <cell r="K74">
            <v>252</v>
          </cell>
          <cell r="L74">
            <v>164</v>
          </cell>
          <cell r="M74">
            <v>170</v>
          </cell>
          <cell r="N74">
            <v>50</v>
          </cell>
          <cell r="O74">
            <v>50</v>
          </cell>
          <cell r="P74">
            <v>0</v>
          </cell>
          <cell r="Q74">
            <v>130</v>
          </cell>
          <cell r="R74">
            <v>120</v>
          </cell>
          <cell r="S74">
            <v>0</v>
          </cell>
          <cell r="T74">
            <v>0</v>
          </cell>
          <cell r="U74">
            <v>87</v>
          </cell>
          <cell r="V74">
            <v>85</v>
          </cell>
          <cell r="W74">
            <v>42.5</v>
          </cell>
          <cell r="X74">
            <v>0</v>
          </cell>
          <cell r="Y74">
            <v>82</v>
          </cell>
          <cell r="Z74">
            <v>80</v>
          </cell>
          <cell r="AA74">
            <v>75</v>
          </cell>
          <cell r="AB74">
            <v>0</v>
          </cell>
          <cell r="AC74">
            <v>0</v>
          </cell>
          <cell r="AD74">
            <v>3096</v>
          </cell>
          <cell r="AE74">
            <v>77.4</v>
          </cell>
        </row>
        <row r="75">
          <cell r="C75" t="str">
            <v>蒋卓达</v>
          </cell>
          <cell r="D75">
            <v>136.5</v>
          </cell>
          <cell r="E75">
            <v>89</v>
          </cell>
          <cell r="F75">
            <v>468</v>
          </cell>
          <cell r="G75">
            <v>405</v>
          </cell>
          <cell r="H75">
            <v>132</v>
          </cell>
          <cell r="I75">
            <v>312</v>
          </cell>
          <cell r="J75">
            <v>227.5</v>
          </cell>
          <cell r="K75">
            <v>237</v>
          </cell>
          <cell r="L75">
            <v>170</v>
          </cell>
          <cell r="M75">
            <v>176</v>
          </cell>
          <cell r="N75">
            <v>50</v>
          </cell>
          <cell r="O75">
            <v>50</v>
          </cell>
          <cell r="P75">
            <v>0</v>
          </cell>
          <cell r="Q75">
            <v>120</v>
          </cell>
          <cell r="R75">
            <v>138</v>
          </cell>
          <cell r="S75">
            <v>0</v>
          </cell>
          <cell r="T75">
            <v>0</v>
          </cell>
          <cell r="U75">
            <v>79</v>
          </cell>
          <cell r="V75">
            <v>80</v>
          </cell>
          <cell r="W75">
            <v>44</v>
          </cell>
          <cell r="X75">
            <v>0</v>
          </cell>
          <cell r="Y75">
            <v>87</v>
          </cell>
          <cell r="Z75">
            <v>84</v>
          </cell>
          <cell r="AA75">
            <v>0</v>
          </cell>
          <cell r="AB75">
            <v>0</v>
          </cell>
          <cell r="AC75">
            <v>0</v>
          </cell>
          <cell r="AD75">
            <v>3085</v>
          </cell>
          <cell r="AE75">
            <v>79.1025641025641</v>
          </cell>
        </row>
        <row r="76">
          <cell r="C76" t="str">
            <v>洪瑞</v>
          </cell>
          <cell r="D76">
            <v>118.5</v>
          </cell>
          <cell r="E76">
            <v>89</v>
          </cell>
          <cell r="F76">
            <v>420</v>
          </cell>
          <cell r="G76">
            <v>300</v>
          </cell>
          <cell r="H76">
            <v>121.5</v>
          </cell>
          <cell r="I76">
            <v>336</v>
          </cell>
          <cell r="J76">
            <v>210</v>
          </cell>
          <cell r="K76">
            <v>210</v>
          </cell>
          <cell r="L76">
            <v>158</v>
          </cell>
          <cell r="M76">
            <v>162</v>
          </cell>
          <cell r="N76">
            <v>50</v>
          </cell>
          <cell r="O76">
            <v>50</v>
          </cell>
          <cell r="P76">
            <v>0</v>
          </cell>
          <cell r="Q76">
            <v>130</v>
          </cell>
          <cell r="R76">
            <v>120</v>
          </cell>
          <cell r="S76">
            <v>0</v>
          </cell>
          <cell r="T76">
            <v>0</v>
          </cell>
          <cell r="U76">
            <v>93</v>
          </cell>
          <cell r="V76">
            <v>94</v>
          </cell>
          <cell r="W76">
            <v>44</v>
          </cell>
          <cell r="X76">
            <v>0</v>
          </cell>
          <cell r="Y76">
            <v>84</v>
          </cell>
          <cell r="Z76">
            <v>82</v>
          </cell>
          <cell r="AA76">
            <v>69</v>
          </cell>
          <cell r="AB76">
            <v>0</v>
          </cell>
          <cell r="AC76">
            <v>0</v>
          </cell>
          <cell r="AD76">
            <v>2941</v>
          </cell>
          <cell r="AE76">
            <v>73.525</v>
          </cell>
        </row>
        <row r="77">
          <cell r="C77" t="str">
            <v>赵梓伯</v>
          </cell>
          <cell r="D77">
            <v>130.5</v>
          </cell>
          <cell r="E77">
            <v>90</v>
          </cell>
          <cell r="F77">
            <v>378</v>
          </cell>
          <cell r="G77">
            <v>380</v>
          </cell>
          <cell r="H77">
            <v>135</v>
          </cell>
          <cell r="I77">
            <v>328</v>
          </cell>
          <cell r="J77">
            <v>248.5</v>
          </cell>
          <cell r="K77">
            <v>246</v>
          </cell>
          <cell r="L77">
            <v>184</v>
          </cell>
          <cell r="M77">
            <v>182</v>
          </cell>
          <cell r="N77">
            <v>50</v>
          </cell>
          <cell r="O77">
            <v>50</v>
          </cell>
          <cell r="P77">
            <v>0</v>
          </cell>
          <cell r="Q77">
            <v>148</v>
          </cell>
          <cell r="R77">
            <v>150</v>
          </cell>
          <cell r="S77">
            <v>0</v>
          </cell>
          <cell r="T77">
            <v>0</v>
          </cell>
          <cell r="U77">
            <v>74</v>
          </cell>
          <cell r="V77">
            <v>84</v>
          </cell>
          <cell r="W77">
            <v>42.5</v>
          </cell>
          <cell r="X77">
            <v>0</v>
          </cell>
          <cell r="Y77">
            <v>83</v>
          </cell>
          <cell r="Z77">
            <v>84</v>
          </cell>
          <cell r="AA77">
            <v>81</v>
          </cell>
          <cell r="AB77">
            <v>0</v>
          </cell>
          <cell r="AC77">
            <v>0</v>
          </cell>
          <cell r="AD77">
            <v>3148.5</v>
          </cell>
          <cell r="AE77">
            <v>78.7125</v>
          </cell>
        </row>
        <row r="78">
          <cell r="C78" t="str">
            <v>张蕊</v>
          </cell>
          <cell r="D78">
            <v>132</v>
          </cell>
          <cell r="E78">
            <v>94</v>
          </cell>
          <cell r="F78">
            <v>390</v>
          </cell>
          <cell r="G78">
            <v>330</v>
          </cell>
          <cell r="H78">
            <v>136.5</v>
          </cell>
          <cell r="I78">
            <v>312</v>
          </cell>
          <cell r="J78">
            <v>255.5</v>
          </cell>
          <cell r="K78">
            <v>222</v>
          </cell>
          <cell r="L78">
            <v>162</v>
          </cell>
          <cell r="M78">
            <v>170</v>
          </cell>
          <cell r="N78">
            <v>50</v>
          </cell>
          <cell r="O78">
            <v>50</v>
          </cell>
          <cell r="P78">
            <v>0</v>
          </cell>
          <cell r="Q78">
            <v>146</v>
          </cell>
          <cell r="R78">
            <v>148</v>
          </cell>
          <cell r="S78">
            <v>0</v>
          </cell>
          <cell r="T78">
            <v>0</v>
          </cell>
          <cell r="U78">
            <v>80</v>
          </cell>
          <cell r="V78">
            <v>86</v>
          </cell>
          <cell r="W78">
            <v>46</v>
          </cell>
          <cell r="X78">
            <v>0</v>
          </cell>
          <cell r="Y78">
            <v>82</v>
          </cell>
          <cell r="Z78">
            <v>84</v>
          </cell>
          <cell r="AA78">
            <v>85</v>
          </cell>
          <cell r="AB78">
            <v>0</v>
          </cell>
          <cell r="AC78">
            <v>0</v>
          </cell>
          <cell r="AD78">
            <v>3061</v>
          </cell>
          <cell r="AE78">
            <v>76.525</v>
          </cell>
        </row>
        <row r="79">
          <cell r="C79" t="str">
            <v>黄贤君</v>
          </cell>
          <cell r="D79">
            <v>135</v>
          </cell>
          <cell r="E79">
            <v>88</v>
          </cell>
          <cell r="F79">
            <v>408</v>
          </cell>
          <cell r="G79">
            <v>325</v>
          </cell>
          <cell r="H79">
            <v>123</v>
          </cell>
          <cell r="I79">
            <v>296</v>
          </cell>
          <cell r="J79">
            <v>234.5</v>
          </cell>
          <cell r="K79">
            <v>231</v>
          </cell>
          <cell r="L79">
            <v>166</v>
          </cell>
          <cell r="M79">
            <v>0</v>
          </cell>
          <cell r="N79">
            <v>0</v>
          </cell>
          <cell r="O79">
            <v>50</v>
          </cell>
          <cell r="P79">
            <v>0</v>
          </cell>
          <cell r="Q79">
            <v>0</v>
          </cell>
          <cell r="R79">
            <v>0</v>
          </cell>
          <cell r="S79">
            <v>156</v>
          </cell>
          <cell r="T79">
            <v>138</v>
          </cell>
          <cell r="U79">
            <v>83</v>
          </cell>
          <cell r="V79">
            <v>81</v>
          </cell>
          <cell r="W79">
            <v>41.5</v>
          </cell>
          <cell r="X79">
            <v>0</v>
          </cell>
          <cell r="Y79">
            <v>87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2643</v>
          </cell>
          <cell r="AE79">
            <v>74.4507042253521</v>
          </cell>
        </row>
        <row r="80">
          <cell r="C80" t="str">
            <v>李俊豪</v>
          </cell>
          <cell r="D80">
            <v>112.5</v>
          </cell>
          <cell r="E80">
            <v>90</v>
          </cell>
          <cell r="F80">
            <v>390</v>
          </cell>
          <cell r="G80">
            <v>300</v>
          </cell>
          <cell r="H80">
            <v>120</v>
          </cell>
          <cell r="I80">
            <v>316</v>
          </cell>
          <cell r="J80">
            <v>224</v>
          </cell>
          <cell r="K80">
            <v>219</v>
          </cell>
          <cell r="L80">
            <v>170</v>
          </cell>
          <cell r="M80">
            <v>176</v>
          </cell>
          <cell r="N80">
            <v>50</v>
          </cell>
          <cell r="O80">
            <v>50</v>
          </cell>
          <cell r="P80">
            <v>0</v>
          </cell>
          <cell r="Q80">
            <v>120</v>
          </cell>
          <cell r="R80">
            <v>102</v>
          </cell>
          <cell r="S80">
            <v>0</v>
          </cell>
          <cell r="T80">
            <v>0</v>
          </cell>
          <cell r="U80">
            <v>79</v>
          </cell>
          <cell r="V80">
            <v>81</v>
          </cell>
          <cell r="W80">
            <v>41.5</v>
          </cell>
          <cell r="X80">
            <v>0</v>
          </cell>
          <cell r="Y80">
            <v>83</v>
          </cell>
          <cell r="Z80">
            <v>81</v>
          </cell>
          <cell r="AA80">
            <v>81</v>
          </cell>
          <cell r="AB80">
            <v>0</v>
          </cell>
          <cell r="AC80">
            <v>0</v>
          </cell>
          <cell r="AD80">
            <v>2886</v>
          </cell>
          <cell r="AE80">
            <v>72.15</v>
          </cell>
        </row>
        <row r="81">
          <cell r="C81" t="str">
            <v>侯星辰</v>
          </cell>
          <cell r="D81">
            <v>126</v>
          </cell>
          <cell r="E81">
            <v>89</v>
          </cell>
          <cell r="F81">
            <v>504</v>
          </cell>
          <cell r="G81">
            <v>465</v>
          </cell>
          <cell r="H81">
            <v>115.5</v>
          </cell>
          <cell r="I81">
            <v>360</v>
          </cell>
          <cell r="J81">
            <v>287</v>
          </cell>
          <cell r="K81">
            <v>279</v>
          </cell>
          <cell r="L81">
            <v>176</v>
          </cell>
          <cell r="M81">
            <v>170</v>
          </cell>
          <cell r="N81">
            <v>50</v>
          </cell>
          <cell r="O81">
            <v>50</v>
          </cell>
          <cell r="P81">
            <v>0</v>
          </cell>
          <cell r="Q81">
            <v>164</v>
          </cell>
          <cell r="R81">
            <v>148</v>
          </cell>
          <cell r="S81">
            <v>0</v>
          </cell>
          <cell r="T81">
            <v>0</v>
          </cell>
          <cell r="U81">
            <v>91</v>
          </cell>
          <cell r="V81">
            <v>90</v>
          </cell>
          <cell r="W81">
            <v>43.5</v>
          </cell>
          <cell r="X81">
            <v>0</v>
          </cell>
          <cell r="Y81">
            <v>87</v>
          </cell>
          <cell r="Z81">
            <v>87</v>
          </cell>
          <cell r="AA81">
            <v>78</v>
          </cell>
          <cell r="AB81">
            <v>0</v>
          </cell>
          <cell r="AC81">
            <v>0</v>
          </cell>
          <cell r="AD81">
            <v>3460</v>
          </cell>
          <cell r="AE81">
            <v>86.5</v>
          </cell>
        </row>
        <row r="82">
          <cell r="C82" t="str">
            <v>王超卓</v>
          </cell>
          <cell r="D82">
            <v>127.5</v>
          </cell>
          <cell r="E82">
            <v>84</v>
          </cell>
          <cell r="F82">
            <v>522</v>
          </cell>
          <cell r="G82">
            <v>415</v>
          </cell>
          <cell r="H82">
            <v>136.5</v>
          </cell>
          <cell r="I82">
            <v>360</v>
          </cell>
          <cell r="J82">
            <v>287</v>
          </cell>
          <cell r="K82">
            <v>264</v>
          </cell>
          <cell r="L82">
            <v>164</v>
          </cell>
          <cell r="M82">
            <v>178</v>
          </cell>
          <cell r="N82">
            <v>50</v>
          </cell>
          <cell r="O82">
            <v>50</v>
          </cell>
          <cell r="P82">
            <v>0</v>
          </cell>
          <cell r="Q82">
            <v>0</v>
          </cell>
          <cell r="R82">
            <v>0</v>
          </cell>
          <cell r="S82">
            <v>148</v>
          </cell>
          <cell r="T82">
            <v>146</v>
          </cell>
          <cell r="U82">
            <v>84</v>
          </cell>
          <cell r="V82">
            <v>77</v>
          </cell>
          <cell r="W82">
            <v>45</v>
          </cell>
          <cell r="X82">
            <v>0</v>
          </cell>
          <cell r="Y82">
            <v>85</v>
          </cell>
          <cell r="Z82">
            <v>87</v>
          </cell>
          <cell r="AA82">
            <v>77</v>
          </cell>
          <cell r="AB82">
            <v>0</v>
          </cell>
          <cell r="AC82">
            <v>0</v>
          </cell>
          <cell r="AD82">
            <v>3387</v>
          </cell>
          <cell r="AE82">
            <v>84.675</v>
          </cell>
        </row>
        <row r="83">
          <cell r="C83" t="str">
            <v>王嘉博</v>
          </cell>
          <cell r="D83">
            <v>111</v>
          </cell>
          <cell r="E83">
            <v>84</v>
          </cell>
          <cell r="F83">
            <v>360</v>
          </cell>
          <cell r="G83">
            <v>270</v>
          </cell>
          <cell r="H83">
            <v>108</v>
          </cell>
          <cell r="I83">
            <v>252</v>
          </cell>
          <cell r="J83">
            <v>210</v>
          </cell>
          <cell r="K83">
            <v>186</v>
          </cell>
          <cell r="L83">
            <v>154</v>
          </cell>
          <cell r="M83">
            <v>160</v>
          </cell>
          <cell r="N83">
            <v>50</v>
          </cell>
          <cell r="O83">
            <v>50</v>
          </cell>
          <cell r="P83">
            <v>0</v>
          </cell>
          <cell r="Q83">
            <v>0</v>
          </cell>
          <cell r="R83">
            <v>0</v>
          </cell>
          <cell r="S83">
            <v>144</v>
          </cell>
          <cell r="T83">
            <v>132</v>
          </cell>
          <cell r="U83">
            <v>76</v>
          </cell>
          <cell r="V83">
            <v>70</v>
          </cell>
          <cell r="W83">
            <v>45.5</v>
          </cell>
          <cell r="X83">
            <v>0</v>
          </cell>
          <cell r="Y83">
            <v>86</v>
          </cell>
          <cell r="Z83">
            <v>81</v>
          </cell>
          <cell r="AA83">
            <v>78</v>
          </cell>
          <cell r="AB83">
            <v>0</v>
          </cell>
          <cell r="AC83">
            <v>0</v>
          </cell>
          <cell r="AD83">
            <v>2707.5</v>
          </cell>
          <cell r="AE83">
            <v>67.6875</v>
          </cell>
        </row>
        <row r="84">
          <cell r="C84" t="str">
            <v>谢子翔</v>
          </cell>
          <cell r="D84">
            <v>130.5</v>
          </cell>
          <cell r="E84">
            <v>86</v>
          </cell>
          <cell r="F84">
            <v>342</v>
          </cell>
          <cell r="G84">
            <v>300</v>
          </cell>
          <cell r="H84">
            <v>118.5</v>
          </cell>
          <cell r="I84">
            <v>264</v>
          </cell>
          <cell r="J84">
            <v>217</v>
          </cell>
          <cell r="K84">
            <v>222</v>
          </cell>
          <cell r="L84">
            <v>160</v>
          </cell>
          <cell r="M84">
            <v>178</v>
          </cell>
          <cell r="N84">
            <v>50</v>
          </cell>
          <cell r="O84">
            <v>50</v>
          </cell>
          <cell r="P84">
            <v>0</v>
          </cell>
          <cell r="Q84">
            <v>146</v>
          </cell>
          <cell r="R84">
            <v>152</v>
          </cell>
          <cell r="S84">
            <v>0</v>
          </cell>
          <cell r="T84">
            <v>0</v>
          </cell>
          <cell r="U84">
            <v>84</v>
          </cell>
          <cell r="V84">
            <v>83</v>
          </cell>
          <cell r="W84">
            <v>44.5</v>
          </cell>
          <cell r="X84">
            <v>0</v>
          </cell>
          <cell r="Y84">
            <v>84</v>
          </cell>
          <cell r="Z84">
            <v>81</v>
          </cell>
          <cell r="AA84">
            <v>77</v>
          </cell>
          <cell r="AB84">
            <v>0</v>
          </cell>
          <cell r="AC84">
            <v>0</v>
          </cell>
          <cell r="AD84">
            <v>2869.5</v>
          </cell>
          <cell r="AE84">
            <v>71.7375</v>
          </cell>
        </row>
        <row r="85">
          <cell r="C85" t="str">
            <v>张家诚</v>
          </cell>
          <cell r="D85">
            <v>133.5</v>
          </cell>
          <cell r="E85">
            <v>84</v>
          </cell>
          <cell r="F85">
            <v>444</v>
          </cell>
          <cell r="G85">
            <v>395</v>
          </cell>
          <cell r="H85">
            <v>120</v>
          </cell>
          <cell r="I85">
            <v>340</v>
          </cell>
          <cell r="J85">
            <v>217</v>
          </cell>
          <cell r="K85">
            <v>216</v>
          </cell>
          <cell r="L85">
            <v>182</v>
          </cell>
          <cell r="M85">
            <v>172</v>
          </cell>
          <cell r="N85">
            <v>50</v>
          </cell>
          <cell r="O85">
            <v>0</v>
          </cell>
          <cell r="P85">
            <v>0</v>
          </cell>
          <cell r="Q85">
            <v>152</v>
          </cell>
          <cell r="R85">
            <v>146</v>
          </cell>
          <cell r="S85">
            <v>0</v>
          </cell>
          <cell r="T85">
            <v>0</v>
          </cell>
          <cell r="U85">
            <v>73</v>
          </cell>
          <cell r="V85">
            <v>75</v>
          </cell>
          <cell r="W85">
            <v>46</v>
          </cell>
          <cell r="X85">
            <v>0</v>
          </cell>
          <cell r="Y85">
            <v>86</v>
          </cell>
          <cell r="Z85">
            <v>82</v>
          </cell>
          <cell r="AA85">
            <v>78</v>
          </cell>
          <cell r="AB85">
            <v>0</v>
          </cell>
          <cell r="AC85">
            <v>0</v>
          </cell>
          <cell r="AD85">
            <v>3091.5</v>
          </cell>
          <cell r="AE85">
            <v>78.2658227848101</v>
          </cell>
        </row>
        <row r="86">
          <cell r="C86" t="str">
            <v>陈永利</v>
          </cell>
          <cell r="D86">
            <v>138</v>
          </cell>
          <cell r="E86">
            <v>85</v>
          </cell>
          <cell r="F86">
            <v>444</v>
          </cell>
          <cell r="G86">
            <v>310</v>
          </cell>
          <cell r="H86">
            <v>127.5</v>
          </cell>
          <cell r="I86">
            <v>336</v>
          </cell>
          <cell r="J86">
            <v>245</v>
          </cell>
          <cell r="K86">
            <v>255</v>
          </cell>
          <cell r="L86">
            <v>180</v>
          </cell>
          <cell r="M86">
            <v>178</v>
          </cell>
          <cell r="N86">
            <v>50</v>
          </cell>
          <cell r="O86">
            <v>50</v>
          </cell>
          <cell r="P86">
            <v>0</v>
          </cell>
          <cell r="Q86">
            <v>162</v>
          </cell>
          <cell r="R86">
            <v>154</v>
          </cell>
          <cell r="S86">
            <v>0</v>
          </cell>
          <cell r="T86">
            <v>0</v>
          </cell>
          <cell r="U86">
            <v>79</v>
          </cell>
          <cell r="V86">
            <v>83</v>
          </cell>
          <cell r="W86">
            <v>45</v>
          </cell>
          <cell r="X86">
            <v>0</v>
          </cell>
          <cell r="Y86">
            <v>85</v>
          </cell>
          <cell r="Z86">
            <v>86</v>
          </cell>
          <cell r="AA86">
            <v>81</v>
          </cell>
          <cell r="AB86">
            <v>0</v>
          </cell>
          <cell r="AC86">
            <v>0</v>
          </cell>
          <cell r="AD86">
            <v>3173.5</v>
          </cell>
          <cell r="AE86">
            <v>79.3375</v>
          </cell>
        </row>
        <row r="87">
          <cell r="C87" t="str">
            <v>徐旋</v>
          </cell>
          <cell r="D87">
            <v>135</v>
          </cell>
          <cell r="E87">
            <v>87</v>
          </cell>
          <cell r="F87">
            <v>456</v>
          </cell>
          <cell r="G87">
            <v>300</v>
          </cell>
          <cell r="H87">
            <v>120</v>
          </cell>
          <cell r="I87">
            <v>332</v>
          </cell>
          <cell r="J87">
            <v>245</v>
          </cell>
          <cell r="K87">
            <v>180</v>
          </cell>
          <cell r="L87">
            <v>164</v>
          </cell>
          <cell r="M87">
            <v>164</v>
          </cell>
          <cell r="N87">
            <v>50</v>
          </cell>
          <cell r="O87">
            <v>50</v>
          </cell>
          <cell r="P87">
            <v>0</v>
          </cell>
          <cell r="Q87">
            <v>124</v>
          </cell>
          <cell r="R87">
            <v>122</v>
          </cell>
          <cell r="S87">
            <v>0</v>
          </cell>
          <cell r="T87">
            <v>0</v>
          </cell>
          <cell r="U87">
            <v>95</v>
          </cell>
          <cell r="V87">
            <v>91</v>
          </cell>
          <cell r="W87">
            <v>43</v>
          </cell>
          <cell r="X87">
            <v>0</v>
          </cell>
          <cell r="Y87">
            <v>86</v>
          </cell>
          <cell r="Z87">
            <v>83</v>
          </cell>
          <cell r="AA87">
            <v>77</v>
          </cell>
          <cell r="AB87">
            <v>0</v>
          </cell>
          <cell r="AC87">
            <v>0</v>
          </cell>
          <cell r="AD87">
            <v>3004</v>
          </cell>
          <cell r="AE87">
            <v>75.1</v>
          </cell>
        </row>
        <row r="88">
          <cell r="C88" t="str">
            <v>马铭远</v>
          </cell>
          <cell r="D88">
            <v>106.5</v>
          </cell>
          <cell r="E88">
            <v>86</v>
          </cell>
          <cell r="F88">
            <v>390</v>
          </cell>
          <cell r="G88">
            <v>400</v>
          </cell>
          <cell r="H88">
            <v>123</v>
          </cell>
          <cell r="I88">
            <v>288</v>
          </cell>
          <cell r="J88">
            <v>269.5</v>
          </cell>
          <cell r="K88">
            <v>195</v>
          </cell>
          <cell r="L88">
            <v>140</v>
          </cell>
          <cell r="M88">
            <v>0</v>
          </cell>
          <cell r="N88">
            <v>50</v>
          </cell>
          <cell r="O88">
            <v>50</v>
          </cell>
          <cell r="P88">
            <v>0</v>
          </cell>
          <cell r="Q88">
            <v>158</v>
          </cell>
          <cell r="R88">
            <v>160</v>
          </cell>
          <cell r="S88">
            <v>0</v>
          </cell>
          <cell r="T88">
            <v>0</v>
          </cell>
          <cell r="U88">
            <v>67</v>
          </cell>
          <cell r="V88">
            <v>68</v>
          </cell>
          <cell r="W88">
            <v>41.5</v>
          </cell>
          <cell r="X88">
            <v>0</v>
          </cell>
          <cell r="Y88">
            <v>69</v>
          </cell>
          <cell r="Z88">
            <v>89</v>
          </cell>
          <cell r="AA88">
            <v>77</v>
          </cell>
          <cell r="AB88">
            <v>0</v>
          </cell>
          <cell r="AC88">
            <v>0</v>
          </cell>
          <cell r="AD88">
            <v>2827.5</v>
          </cell>
          <cell r="AE88">
            <v>74.4078947368421</v>
          </cell>
        </row>
        <row r="89">
          <cell r="C89" t="str">
            <v>冯子洋</v>
          </cell>
          <cell r="D89">
            <v>117</v>
          </cell>
          <cell r="E89">
            <v>89</v>
          </cell>
          <cell r="F89">
            <v>408</v>
          </cell>
          <cell r="G89">
            <v>330</v>
          </cell>
          <cell r="H89">
            <v>124.5</v>
          </cell>
          <cell r="I89">
            <v>304</v>
          </cell>
          <cell r="J89">
            <v>213.5</v>
          </cell>
          <cell r="K89">
            <v>228</v>
          </cell>
          <cell r="L89">
            <v>174</v>
          </cell>
          <cell r="M89">
            <v>168</v>
          </cell>
          <cell r="N89">
            <v>50</v>
          </cell>
          <cell r="O89">
            <v>50</v>
          </cell>
          <cell r="P89">
            <v>0</v>
          </cell>
          <cell r="Q89">
            <v>142</v>
          </cell>
          <cell r="R89">
            <v>124</v>
          </cell>
          <cell r="S89">
            <v>0</v>
          </cell>
          <cell r="T89">
            <v>0</v>
          </cell>
          <cell r="U89">
            <v>90</v>
          </cell>
          <cell r="V89">
            <v>90</v>
          </cell>
          <cell r="W89">
            <v>37</v>
          </cell>
          <cell r="X89">
            <v>0</v>
          </cell>
          <cell r="Y89">
            <v>84</v>
          </cell>
          <cell r="Z89">
            <v>80</v>
          </cell>
          <cell r="AA89">
            <v>79</v>
          </cell>
          <cell r="AB89">
            <v>0</v>
          </cell>
          <cell r="AC89">
            <v>0</v>
          </cell>
          <cell r="AD89">
            <v>2982</v>
          </cell>
          <cell r="AE89">
            <v>74.55</v>
          </cell>
        </row>
        <row r="90">
          <cell r="C90" t="str">
            <v>刘迪</v>
          </cell>
          <cell r="D90">
            <v>97.5</v>
          </cell>
          <cell r="E90">
            <v>89</v>
          </cell>
          <cell r="F90">
            <v>330</v>
          </cell>
          <cell r="G90">
            <v>300</v>
          </cell>
          <cell r="H90">
            <v>120</v>
          </cell>
          <cell r="I90">
            <v>212</v>
          </cell>
          <cell r="J90">
            <v>210</v>
          </cell>
          <cell r="K90">
            <v>180</v>
          </cell>
          <cell r="L90">
            <v>170</v>
          </cell>
          <cell r="M90">
            <v>170</v>
          </cell>
          <cell r="N90">
            <v>50</v>
          </cell>
          <cell r="O90">
            <v>50</v>
          </cell>
          <cell r="P90">
            <v>0</v>
          </cell>
          <cell r="Q90">
            <v>0</v>
          </cell>
          <cell r="R90">
            <v>0</v>
          </cell>
          <cell r="S90">
            <v>128</v>
          </cell>
          <cell r="T90">
            <v>120</v>
          </cell>
          <cell r="U90">
            <v>86</v>
          </cell>
          <cell r="V90">
            <v>84</v>
          </cell>
          <cell r="W90">
            <v>41</v>
          </cell>
          <cell r="X90">
            <v>0</v>
          </cell>
          <cell r="Y90">
            <v>87</v>
          </cell>
          <cell r="Z90">
            <v>84</v>
          </cell>
          <cell r="AA90">
            <v>80</v>
          </cell>
          <cell r="AB90">
            <v>0</v>
          </cell>
          <cell r="AC90">
            <v>0</v>
          </cell>
          <cell r="AD90">
            <v>2688.5</v>
          </cell>
          <cell r="AE90">
            <v>67.2125</v>
          </cell>
        </row>
        <row r="91">
          <cell r="C91" t="str">
            <v>孙筠翔</v>
          </cell>
          <cell r="D91">
            <v>126</v>
          </cell>
          <cell r="E91">
            <v>71</v>
          </cell>
          <cell r="F91">
            <v>360</v>
          </cell>
          <cell r="G91">
            <v>325</v>
          </cell>
          <cell r="H91">
            <v>118.5</v>
          </cell>
          <cell r="I91">
            <v>292</v>
          </cell>
          <cell r="J91">
            <v>203</v>
          </cell>
          <cell r="K91">
            <v>222</v>
          </cell>
          <cell r="L91">
            <v>170</v>
          </cell>
          <cell r="M91">
            <v>162</v>
          </cell>
          <cell r="N91">
            <v>50</v>
          </cell>
          <cell r="O91">
            <v>50</v>
          </cell>
          <cell r="P91">
            <v>0</v>
          </cell>
          <cell r="Q91">
            <v>124</v>
          </cell>
          <cell r="R91">
            <v>120</v>
          </cell>
          <cell r="S91">
            <v>0</v>
          </cell>
          <cell r="T91">
            <v>0</v>
          </cell>
          <cell r="U91">
            <v>81</v>
          </cell>
          <cell r="V91">
            <v>83</v>
          </cell>
          <cell r="W91">
            <v>43.5</v>
          </cell>
          <cell r="X91">
            <v>0</v>
          </cell>
          <cell r="Y91">
            <v>85</v>
          </cell>
          <cell r="Z91">
            <v>85</v>
          </cell>
          <cell r="AA91">
            <v>77</v>
          </cell>
          <cell r="AB91">
            <v>0</v>
          </cell>
          <cell r="AC91">
            <v>0</v>
          </cell>
          <cell r="AD91">
            <v>2848</v>
          </cell>
          <cell r="AE91">
            <v>71.2</v>
          </cell>
        </row>
        <row r="92">
          <cell r="C92" t="str">
            <v>李瑞杰</v>
          </cell>
          <cell r="D92">
            <v>117</v>
          </cell>
          <cell r="E92">
            <v>72</v>
          </cell>
          <cell r="F92">
            <v>396</v>
          </cell>
          <cell r="G92">
            <v>300</v>
          </cell>
          <cell r="H92">
            <v>111</v>
          </cell>
          <cell r="I92">
            <v>272</v>
          </cell>
          <cell r="J92">
            <v>220.5</v>
          </cell>
          <cell r="K92">
            <v>234</v>
          </cell>
          <cell r="L92">
            <v>176</v>
          </cell>
          <cell r="M92">
            <v>162</v>
          </cell>
          <cell r="N92">
            <v>50</v>
          </cell>
          <cell r="O92">
            <v>50</v>
          </cell>
          <cell r="P92">
            <v>0</v>
          </cell>
          <cell r="Q92">
            <v>120</v>
          </cell>
          <cell r="R92">
            <v>120</v>
          </cell>
          <cell r="S92">
            <v>0</v>
          </cell>
          <cell r="T92">
            <v>0</v>
          </cell>
          <cell r="U92">
            <v>74</v>
          </cell>
          <cell r="V92">
            <v>68</v>
          </cell>
          <cell r="W92">
            <v>37.5</v>
          </cell>
          <cell r="X92">
            <v>0</v>
          </cell>
          <cell r="Y92">
            <v>80</v>
          </cell>
          <cell r="Z92">
            <v>83</v>
          </cell>
          <cell r="AA92">
            <v>83</v>
          </cell>
          <cell r="AB92">
            <v>0</v>
          </cell>
          <cell r="AC92">
            <v>0</v>
          </cell>
          <cell r="AD92">
            <v>2826</v>
          </cell>
          <cell r="AE92">
            <v>70.65</v>
          </cell>
        </row>
        <row r="93">
          <cell r="C93" t="str">
            <v>王泽轩</v>
          </cell>
          <cell r="D93">
            <v>117</v>
          </cell>
          <cell r="E93">
            <v>63</v>
          </cell>
          <cell r="F93">
            <v>492</v>
          </cell>
          <cell r="G93">
            <v>345</v>
          </cell>
          <cell r="H93">
            <v>118.5</v>
          </cell>
          <cell r="I93">
            <v>316</v>
          </cell>
          <cell r="J93">
            <v>224</v>
          </cell>
          <cell r="K93">
            <v>234</v>
          </cell>
          <cell r="L93">
            <v>146</v>
          </cell>
          <cell r="M93">
            <v>168</v>
          </cell>
          <cell r="N93">
            <v>50</v>
          </cell>
          <cell r="O93">
            <v>50</v>
          </cell>
          <cell r="P93">
            <v>0</v>
          </cell>
          <cell r="Q93">
            <v>138</v>
          </cell>
          <cell r="R93">
            <v>138</v>
          </cell>
          <cell r="S93">
            <v>0</v>
          </cell>
          <cell r="T93">
            <v>0</v>
          </cell>
          <cell r="U93">
            <v>84</v>
          </cell>
          <cell r="V93">
            <v>88</v>
          </cell>
          <cell r="W93">
            <v>30.5</v>
          </cell>
          <cell r="X93">
            <v>0</v>
          </cell>
          <cell r="Y93">
            <v>84</v>
          </cell>
          <cell r="Z93">
            <v>86</v>
          </cell>
          <cell r="AA93">
            <v>82</v>
          </cell>
          <cell r="AB93">
            <v>0</v>
          </cell>
          <cell r="AC93">
            <v>0</v>
          </cell>
          <cell r="AD93">
            <v>3054</v>
          </cell>
          <cell r="AE93">
            <v>76.35</v>
          </cell>
        </row>
        <row r="94">
          <cell r="C94" t="str">
            <v>张玉杨</v>
          </cell>
          <cell r="D94">
            <v>120</v>
          </cell>
          <cell r="E94">
            <v>89</v>
          </cell>
          <cell r="F94">
            <v>498</v>
          </cell>
          <cell r="G94">
            <v>310</v>
          </cell>
          <cell r="H94">
            <v>121.5</v>
          </cell>
          <cell r="I94">
            <v>316</v>
          </cell>
          <cell r="J94">
            <v>213.5</v>
          </cell>
          <cell r="K94">
            <v>201</v>
          </cell>
          <cell r="L94">
            <v>174</v>
          </cell>
          <cell r="M94">
            <v>170</v>
          </cell>
          <cell r="N94">
            <v>50</v>
          </cell>
          <cell r="O94">
            <v>50</v>
          </cell>
          <cell r="P94">
            <v>0</v>
          </cell>
          <cell r="Q94">
            <v>164</v>
          </cell>
          <cell r="R94">
            <v>130</v>
          </cell>
          <cell r="S94">
            <v>0</v>
          </cell>
          <cell r="T94">
            <v>0</v>
          </cell>
          <cell r="U94">
            <v>88</v>
          </cell>
          <cell r="V94">
            <v>89</v>
          </cell>
          <cell r="W94">
            <v>43</v>
          </cell>
          <cell r="X94">
            <v>0</v>
          </cell>
          <cell r="Y94">
            <v>85</v>
          </cell>
          <cell r="Z94">
            <v>88</v>
          </cell>
          <cell r="AA94">
            <v>77</v>
          </cell>
          <cell r="AB94">
            <v>0</v>
          </cell>
          <cell r="AC94">
            <v>0</v>
          </cell>
          <cell r="AD94">
            <v>3077</v>
          </cell>
          <cell r="AE94">
            <v>76.925</v>
          </cell>
        </row>
        <row r="95">
          <cell r="C95" t="str">
            <v>温晓阳</v>
          </cell>
          <cell r="D95">
            <v>117</v>
          </cell>
          <cell r="E95">
            <v>89</v>
          </cell>
          <cell r="F95">
            <v>588</v>
          </cell>
          <cell r="G95">
            <v>495</v>
          </cell>
          <cell r="H95">
            <v>135</v>
          </cell>
          <cell r="I95">
            <v>384</v>
          </cell>
          <cell r="J95">
            <v>318.5</v>
          </cell>
          <cell r="K95">
            <v>297</v>
          </cell>
          <cell r="L95">
            <v>178</v>
          </cell>
          <cell r="M95">
            <v>180</v>
          </cell>
          <cell r="N95">
            <v>50</v>
          </cell>
          <cell r="O95">
            <v>50</v>
          </cell>
          <cell r="P95">
            <v>0</v>
          </cell>
          <cell r="Q95">
            <v>180</v>
          </cell>
          <cell r="R95">
            <v>166</v>
          </cell>
          <cell r="S95">
            <v>0</v>
          </cell>
          <cell r="T95">
            <v>0</v>
          </cell>
          <cell r="U95">
            <v>89</v>
          </cell>
          <cell r="V95">
            <v>91</v>
          </cell>
          <cell r="W95">
            <v>43</v>
          </cell>
          <cell r="X95">
            <v>0</v>
          </cell>
          <cell r="Y95">
            <v>84</v>
          </cell>
          <cell r="Z95">
            <v>88</v>
          </cell>
          <cell r="AA95">
            <v>77</v>
          </cell>
          <cell r="AB95">
            <v>0</v>
          </cell>
          <cell r="AC95">
            <v>0</v>
          </cell>
          <cell r="AD95">
            <v>3699.5</v>
          </cell>
          <cell r="AE95">
            <v>92.4875</v>
          </cell>
        </row>
        <row r="96">
          <cell r="C96" t="str">
            <v>姜柏彤</v>
          </cell>
          <cell r="D96">
            <v>136.5</v>
          </cell>
          <cell r="E96">
            <v>83</v>
          </cell>
          <cell r="F96">
            <v>360</v>
          </cell>
          <cell r="G96">
            <v>320</v>
          </cell>
          <cell r="H96">
            <v>127.5</v>
          </cell>
          <cell r="I96">
            <v>296</v>
          </cell>
          <cell r="J96">
            <v>231</v>
          </cell>
          <cell r="K96">
            <v>204</v>
          </cell>
          <cell r="L96">
            <v>158</v>
          </cell>
          <cell r="M96">
            <v>176</v>
          </cell>
          <cell r="N96">
            <v>50</v>
          </cell>
          <cell r="O96">
            <v>50</v>
          </cell>
          <cell r="P96">
            <v>0</v>
          </cell>
          <cell r="Q96">
            <v>146</v>
          </cell>
          <cell r="R96">
            <v>142</v>
          </cell>
          <cell r="S96">
            <v>0</v>
          </cell>
          <cell r="T96">
            <v>0</v>
          </cell>
          <cell r="U96">
            <v>82</v>
          </cell>
          <cell r="V96">
            <v>93</v>
          </cell>
          <cell r="W96">
            <v>44</v>
          </cell>
          <cell r="X96">
            <v>0</v>
          </cell>
          <cell r="Y96">
            <v>82</v>
          </cell>
          <cell r="Z96">
            <v>80</v>
          </cell>
          <cell r="AA96">
            <v>81</v>
          </cell>
          <cell r="AB96">
            <v>0</v>
          </cell>
          <cell r="AC96">
            <v>0</v>
          </cell>
          <cell r="AD96">
            <v>2942</v>
          </cell>
          <cell r="AE96">
            <v>73.55</v>
          </cell>
        </row>
        <row r="97">
          <cell r="C97" t="str">
            <v>高瑞苹</v>
          </cell>
          <cell r="D97">
            <v>120</v>
          </cell>
          <cell r="E97">
            <v>89</v>
          </cell>
          <cell r="F97">
            <v>474</v>
          </cell>
          <cell r="G97">
            <v>400</v>
          </cell>
          <cell r="H97">
            <v>127.5</v>
          </cell>
          <cell r="I97">
            <v>332</v>
          </cell>
          <cell r="J97">
            <v>210</v>
          </cell>
          <cell r="K97">
            <v>213</v>
          </cell>
          <cell r="L97">
            <v>156</v>
          </cell>
          <cell r="M97">
            <v>168</v>
          </cell>
          <cell r="N97">
            <v>50</v>
          </cell>
          <cell r="O97">
            <v>50</v>
          </cell>
          <cell r="P97">
            <v>0</v>
          </cell>
          <cell r="Q97">
            <v>0</v>
          </cell>
          <cell r="R97">
            <v>0</v>
          </cell>
          <cell r="S97">
            <v>152</v>
          </cell>
          <cell r="T97">
            <v>140</v>
          </cell>
          <cell r="U97">
            <v>90</v>
          </cell>
          <cell r="V97">
            <v>91</v>
          </cell>
          <cell r="W97">
            <v>45.5</v>
          </cell>
          <cell r="X97">
            <v>0</v>
          </cell>
          <cell r="Y97">
            <v>83</v>
          </cell>
          <cell r="Z97">
            <v>80</v>
          </cell>
          <cell r="AA97">
            <v>74</v>
          </cell>
          <cell r="AB97">
            <v>0</v>
          </cell>
          <cell r="AC97">
            <v>0</v>
          </cell>
          <cell r="AD97">
            <v>3145</v>
          </cell>
          <cell r="AE97">
            <v>78.625</v>
          </cell>
        </row>
        <row r="98">
          <cell r="C98" t="str">
            <v>马秋阳</v>
          </cell>
          <cell r="D98">
            <v>117</v>
          </cell>
          <cell r="E98">
            <v>77</v>
          </cell>
          <cell r="F98">
            <v>360</v>
          </cell>
          <cell r="G98">
            <v>205</v>
          </cell>
          <cell r="H98">
            <v>127.5</v>
          </cell>
          <cell r="I98">
            <v>260</v>
          </cell>
          <cell r="J98">
            <v>210</v>
          </cell>
          <cell r="K98">
            <v>189</v>
          </cell>
          <cell r="L98">
            <v>176</v>
          </cell>
          <cell r="M98">
            <v>168</v>
          </cell>
          <cell r="N98">
            <v>50</v>
          </cell>
          <cell r="O98">
            <v>50</v>
          </cell>
          <cell r="P98">
            <v>0</v>
          </cell>
          <cell r="Q98">
            <v>0</v>
          </cell>
          <cell r="R98">
            <v>0</v>
          </cell>
          <cell r="S98">
            <v>162</v>
          </cell>
          <cell r="T98">
            <v>158</v>
          </cell>
          <cell r="U98">
            <v>90</v>
          </cell>
          <cell r="V98">
            <v>80</v>
          </cell>
          <cell r="W98">
            <v>41.5</v>
          </cell>
          <cell r="X98">
            <v>0</v>
          </cell>
          <cell r="Y98">
            <v>83</v>
          </cell>
          <cell r="Z98">
            <v>84</v>
          </cell>
          <cell r="AA98">
            <v>73</v>
          </cell>
          <cell r="AB98">
            <v>0</v>
          </cell>
          <cell r="AC98">
            <v>0</v>
          </cell>
          <cell r="AD98">
            <v>2761</v>
          </cell>
          <cell r="AE98">
            <v>69.025</v>
          </cell>
        </row>
        <row r="99">
          <cell r="C99" t="str">
            <v>吴淑金</v>
          </cell>
          <cell r="D99">
            <v>124.5</v>
          </cell>
          <cell r="E99">
            <v>84</v>
          </cell>
          <cell r="F99">
            <v>330</v>
          </cell>
          <cell r="G99">
            <v>260</v>
          </cell>
          <cell r="H99">
            <v>127.5</v>
          </cell>
          <cell r="I99">
            <v>252</v>
          </cell>
          <cell r="J99">
            <v>220.5</v>
          </cell>
          <cell r="K99">
            <v>180</v>
          </cell>
          <cell r="L99">
            <v>156</v>
          </cell>
          <cell r="M99">
            <v>172</v>
          </cell>
          <cell r="N99">
            <v>50</v>
          </cell>
          <cell r="O99">
            <v>50</v>
          </cell>
          <cell r="P99">
            <v>0</v>
          </cell>
          <cell r="Q99">
            <v>120</v>
          </cell>
          <cell r="R99">
            <v>132</v>
          </cell>
          <cell r="S99">
            <v>0</v>
          </cell>
          <cell r="T99">
            <v>0</v>
          </cell>
          <cell r="U99">
            <v>84</v>
          </cell>
          <cell r="V99">
            <v>86</v>
          </cell>
          <cell r="W99">
            <v>41.5</v>
          </cell>
          <cell r="X99">
            <v>0</v>
          </cell>
          <cell r="Y99">
            <v>83</v>
          </cell>
          <cell r="Z99">
            <v>83</v>
          </cell>
          <cell r="AA99">
            <v>80</v>
          </cell>
          <cell r="AB99">
            <v>0</v>
          </cell>
          <cell r="AC99">
            <v>0</v>
          </cell>
          <cell r="AD99">
            <v>2716</v>
          </cell>
          <cell r="AE99">
            <v>67.9</v>
          </cell>
        </row>
        <row r="100">
          <cell r="C100" t="str">
            <v>闫乙昕</v>
          </cell>
          <cell r="D100">
            <v>133.5</v>
          </cell>
          <cell r="E100">
            <v>84</v>
          </cell>
          <cell r="F100">
            <v>378</v>
          </cell>
          <cell r="G100">
            <v>300</v>
          </cell>
          <cell r="H100">
            <v>129</v>
          </cell>
          <cell r="I100">
            <v>288</v>
          </cell>
          <cell r="J100">
            <v>234.5</v>
          </cell>
          <cell r="K100">
            <v>189</v>
          </cell>
          <cell r="L100">
            <v>164</v>
          </cell>
          <cell r="M100">
            <v>170</v>
          </cell>
          <cell r="N100">
            <v>50</v>
          </cell>
          <cell r="O100">
            <v>50</v>
          </cell>
          <cell r="P100">
            <v>0</v>
          </cell>
          <cell r="Q100">
            <v>0</v>
          </cell>
          <cell r="R100">
            <v>0</v>
          </cell>
          <cell r="S100">
            <v>170</v>
          </cell>
          <cell r="T100">
            <v>162</v>
          </cell>
          <cell r="U100">
            <v>92</v>
          </cell>
          <cell r="V100">
            <v>88</v>
          </cell>
          <cell r="W100">
            <v>45.5</v>
          </cell>
          <cell r="X100">
            <v>0</v>
          </cell>
          <cell r="Y100">
            <v>89</v>
          </cell>
          <cell r="Z100">
            <v>84</v>
          </cell>
          <cell r="AA100">
            <v>84</v>
          </cell>
          <cell r="AB100">
            <v>0</v>
          </cell>
          <cell r="AC100">
            <v>0</v>
          </cell>
          <cell r="AD100">
            <v>2984.5</v>
          </cell>
          <cell r="AE100">
            <v>74.6125</v>
          </cell>
        </row>
      </sheetData>
      <sheetData sheetId="2">
        <row r="72">
          <cell r="C72" t="str">
            <v>袁翊淼</v>
          </cell>
          <cell r="D72">
            <v>0</v>
          </cell>
          <cell r="E72">
            <v>0</v>
          </cell>
          <cell r="F72">
            <v>0</v>
          </cell>
          <cell r="G72">
            <v>174</v>
          </cell>
          <cell r="H72">
            <v>0</v>
          </cell>
          <cell r="I72">
            <v>0</v>
          </cell>
          <cell r="J72">
            <v>0</v>
          </cell>
          <cell r="K72">
            <v>182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356</v>
          </cell>
          <cell r="AC72">
            <v>89</v>
          </cell>
        </row>
        <row r="73">
          <cell r="C73" t="str">
            <v>卢力瑛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170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170</v>
          </cell>
          <cell r="AC73">
            <v>85</v>
          </cell>
        </row>
        <row r="74">
          <cell r="C74" t="str">
            <v>佟安冉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178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178</v>
          </cell>
          <cell r="AC74">
            <v>89</v>
          </cell>
        </row>
        <row r="75">
          <cell r="C75" t="str">
            <v>杨胤泽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C76" t="str">
            <v>蒋卓达</v>
          </cell>
          <cell r="D76">
            <v>78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78</v>
          </cell>
          <cell r="AC76">
            <v>39</v>
          </cell>
        </row>
        <row r="77">
          <cell r="C77" t="str">
            <v>洪瑞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176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176</v>
          </cell>
          <cell r="AC77">
            <v>88</v>
          </cell>
        </row>
        <row r="78">
          <cell r="C78" t="str">
            <v>赵梓伯</v>
          </cell>
          <cell r="D78">
            <v>0</v>
          </cell>
          <cell r="E78">
            <v>0</v>
          </cell>
          <cell r="F78">
            <v>80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80</v>
          </cell>
          <cell r="AC78">
            <v>80</v>
          </cell>
        </row>
        <row r="79">
          <cell r="C79" t="str">
            <v>张蕊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168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180</v>
          </cell>
          <cell r="N79">
            <v>0</v>
          </cell>
          <cell r="O79">
            <v>178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526</v>
          </cell>
          <cell r="AC79">
            <v>87.66666667</v>
          </cell>
        </row>
        <row r="80">
          <cell r="C80" t="str">
            <v>黄贤君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1">
          <cell r="C81" t="str">
            <v>李俊豪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332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332</v>
          </cell>
          <cell r="AC81">
            <v>83</v>
          </cell>
        </row>
        <row r="82">
          <cell r="C82" t="str">
            <v>侯星辰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176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172</v>
          </cell>
          <cell r="AA82">
            <v>0</v>
          </cell>
          <cell r="AB82">
            <v>348</v>
          </cell>
          <cell r="AC82">
            <v>87</v>
          </cell>
        </row>
        <row r="83">
          <cell r="C83" t="str">
            <v>王超卓</v>
          </cell>
          <cell r="D83">
            <v>0</v>
          </cell>
          <cell r="E83">
            <v>285</v>
          </cell>
          <cell r="F83">
            <v>0</v>
          </cell>
          <cell r="G83">
            <v>160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445</v>
          </cell>
          <cell r="AC83">
            <v>89</v>
          </cell>
        </row>
        <row r="84">
          <cell r="C84" t="str">
            <v>王嘉博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C85" t="str">
            <v>谢子翔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C86" t="str">
            <v>张家诚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C87" t="str">
            <v>陈永利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C88" t="str">
            <v>徐旋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C89" t="str">
            <v>马铭远</v>
          </cell>
          <cell r="D89">
            <v>0</v>
          </cell>
          <cell r="E89">
            <v>207</v>
          </cell>
          <cell r="F89">
            <v>0</v>
          </cell>
          <cell r="G89">
            <v>0</v>
          </cell>
          <cell r="H89">
            <v>174</v>
          </cell>
          <cell r="I89">
            <v>0</v>
          </cell>
          <cell r="J89">
            <v>0</v>
          </cell>
          <cell r="K89">
            <v>180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368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148</v>
          </cell>
          <cell r="Z89">
            <v>0</v>
          </cell>
          <cell r="AA89">
            <v>0</v>
          </cell>
          <cell r="AB89">
            <v>1077</v>
          </cell>
          <cell r="AC89">
            <v>71.8</v>
          </cell>
        </row>
        <row r="90">
          <cell r="C90" t="str">
            <v>冯子洋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C91" t="str">
            <v>刘迪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C92" t="str">
            <v>孙筠翔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C93" t="str">
            <v>李瑞杰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C94" t="str">
            <v>王泽轩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C95" t="str">
            <v>张玉杨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C96" t="str">
            <v>温晓阳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178</v>
          </cell>
          <cell r="AA96">
            <v>0</v>
          </cell>
          <cell r="AB96">
            <v>178</v>
          </cell>
          <cell r="AC96">
            <v>89</v>
          </cell>
        </row>
        <row r="97">
          <cell r="C97" t="str">
            <v>姜柏彤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158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150</v>
          </cell>
          <cell r="U97">
            <v>0</v>
          </cell>
          <cell r="V97">
            <v>160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468</v>
          </cell>
          <cell r="AC97">
            <v>78</v>
          </cell>
        </row>
        <row r="98">
          <cell r="C98" t="str">
            <v>高瑞苹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172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160</v>
          </cell>
          <cell r="O98">
            <v>0</v>
          </cell>
          <cell r="P98">
            <v>0</v>
          </cell>
          <cell r="Q98">
            <v>0</v>
          </cell>
          <cell r="R98">
            <v>178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510</v>
          </cell>
          <cell r="AC98">
            <v>85</v>
          </cell>
        </row>
        <row r="99">
          <cell r="C99" t="str">
            <v>马秋阳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172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160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126</v>
          </cell>
          <cell r="U99">
            <v>0</v>
          </cell>
          <cell r="V99">
            <v>0</v>
          </cell>
          <cell r="W99">
            <v>142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600</v>
          </cell>
          <cell r="AC99">
            <v>75</v>
          </cell>
        </row>
        <row r="100">
          <cell r="C100" t="str">
            <v>吴淑金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178</v>
          </cell>
          <cell r="I100">
            <v>0</v>
          </cell>
          <cell r="J100">
            <v>0</v>
          </cell>
          <cell r="K100">
            <v>0</v>
          </cell>
          <cell r="L100">
            <v>176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188</v>
          </cell>
          <cell r="Y100">
            <v>0</v>
          </cell>
          <cell r="Z100">
            <v>120</v>
          </cell>
          <cell r="AA100">
            <v>141</v>
          </cell>
          <cell r="AB100">
            <v>803</v>
          </cell>
          <cell r="AC100">
            <v>84.52631579</v>
          </cell>
        </row>
        <row r="101">
          <cell r="C101" t="str">
            <v>闫乙昕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186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174</v>
          </cell>
          <cell r="T101">
            <v>0</v>
          </cell>
          <cell r="U101">
            <v>80</v>
          </cell>
          <cell r="V101">
            <v>0</v>
          </cell>
          <cell r="W101">
            <v>0</v>
          </cell>
          <cell r="X101">
            <v>0</v>
          </cell>
          <cell r="Y101">
            <v>120</v>
          </cell>
          <cell r="Z101">
            <v>0</v>
          </cell>
          <cell r="AA101">
            <v>0</v>
          </cell>
          <cell r="AB101">
            <v>560</v>
          </cell>
          <cell r="AC101">
            <v>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"/>
      <sheetName val="德育成绩"/>
      <sheetName val="德育测评分"/>
      <sheetName val="德育加分"/>
      <sheetName val="必修课成绩"/>
      <sheetName val="选修课成绩"/>
      <sheetName val="智育加分"/>
      <sheetName val="智育加分汇总"/>
      <sheetName val="体育成绩"/>
      <sheetName val="体育锻炼成绩"/>
      <sheetName val="体育加分"/>
      <sheetName val="劳育成绩"/>
      <sheetName val="劳育加分"/>
      <sheetName val="劳动实践"/>
      <sheetName val="美育成绩"/>
      <sheetName val="文化艺术活动"/>
      <sheetName val="美育加分"/>
    </sheetNames>
    <sheetDataSet>
      <sheetData sheetId="0"/>
      <sheetData sheetId="1"/>
      <sheetData sheetId="2"/>
      <sheetData sheetId="3"/>
      <sheetData sheetId="4">
        <row r="59">
          <cell r="C59" t="str">
            <v>施朝阳</v>
          </cell>
          <cell r="D59">
            <v>129</v>
          </cell>
          <cell r="E59">
            <v>0</v>
          </cell>
          <cell r="F59">
            <v>0</v>
          </cell>
          <cell r="G59">
            <v>0</v>
          </cell>
          <cell r="H59">
            <v>95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462</v>
          </cell>
          <cell r="O59">
            <v>345</v>
          </cell>
          <cell r="P59">
            <v>135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328</v>
          </cell>
          <cell r="W59">
            <v>248.5</v>
          </cell>
          <cell r="X59">
            <v>237</v>
          </cell>
          <cell r="Y59">
            <v>0</v>
          </cell>
          <cell r="Z59">
            <v>0</v>
          </cell>
          <cell r="AA59">
            <v>0</v>
          </cell>
          <cell r="AB59">
            <v>182</v>
          </cell>
          <cell r="AC59">
            <v>170</v>
          </cell>
          <cell r="AD59">
            <v>180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172</v>
          </cell>
          <cell r="AK59">
            <v>170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86</v>
          </cell>
          <cell r="AU59">
            <v>0</v>
          </cell>
          <cell r="AV59">
            <v>87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48.5</v>
          </cell>
          <cell r="BI59">
            <v>0</v>
          </cell>
          <cell r="BJ59">
            <v>84</v>
          </cell>
          <cell r="BK59">
            <v>0</v>
          </cell>
          <cell r="BL59">
            <v>83</v>
          </cell>
          <cell r="BM59">
            <v>80</v>
          </cell>
          <cell r="BN59">
            <v>3322</v>
          </cell>
          <cell r="BO59">
            <v>81.0243902439024</v>
          </cell>
        </row>
        <row r="60">
          <cell r="C60" t="str">
            <v>靳铭超</v>
          </cell>
          <cell r="D60">
            <v>129</v>
          </cell>
          <cell r="E60">
            <v>0</v>
          </cell>
          <cell r="F60">
            <v>0</v>
          </cell>
          <cell r="G60">
            <v>0</v>
          </cell>
          <cell r="H60">
            <v>91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426</v>
          </cell>
          <cell r="O60">
            <v>425</v>
          </cell>
          <cell r="P60">
            <v>136.5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340</v>
          </cell>
          <cell r="W60">
            <v>262.5</v>
          </cell>
          <cell r="X60">
            <v>276</v>
          </cell>
          <cell r="Y60">
            <v>0</v>
          </cell>
          <cell r="Z60">
            <v>0</v>
          </cell>
          <cell r="AA60">
            <v>0</v>
          </cell>
          <cell r="AB60">
            <v>170</v>
          </cell>
          <cell r="AC60">
            <v>164</v>
          </cell>
          <cell r="AD60">
            <v>172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164</v>
          </cell>
          <cell r="AK60">
            <v>152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86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83</v>
          </cell>
          <cell r="BH60">
            <v>44</v>
          </cell>
          <cell r="BI60">
            <v>0</v>
          </cell>
          <cell r="BJ60">
            <v>85</v>
          </cell>
          <cell r="BK60">
            <v>0</v>
          </cell>
          <cell r="BL60">
            <v>92</v>
          </cell>
          <cell r="BM60">
            <v>76</v>
          </cell>
          <cell r="BN60">
            <v>3374</v>
          </cell>
          <cell r="BO60">
            <v>82.2926829268293</v>
          </cell>
        </row>
        <row r="61">
          <cell r="C61" t="str">
            <v>胡婷</v>
          </cell>
          <cell r="D61">
            <v>133.5</v>
          </cell>
          <cell r="E61">
            <v>0</v>
          </cell>
          <cell r="F61">
            <v>0</v>
          </cell>
          <cell r="G61">
            <v>0</v>
          </cell>
          <cell r="H61">
            <v>91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450</v>
          </cell>
          <cell r="O61">
            <v>370</v>
          </cell>
          <cell r="P61">
            <v>139.5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300</v>
          </cell>
          <cell r="W61">
            <v>234.5</v>
          </cell>
          <cell r="X61">
            <v>255</v>
          </cell>
          <cell r="Y61">
            <v>0</v>
          </cell>
          <cell r="Z61">
            <v>0</v>
          </cell>
          <cell r="AA61">
            <v>0</v>
          </cell>
          <cell r="AB61">
            <v>188</v>
          </cell>
          <cell r="AC61">
            <v>194</v>
          </cell>
          <cell r="AD61">
            <v>186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180</v>
          </cell>
          <cell r="AM61">
            <v>182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90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92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42.5</v>
          </cell>
          <cell r="BI61">
            <v>0</v>
          </cell>
          <cell r="BJ61">
            <v>79</v>
          </cell>
          <cell r="BK61">
            <v>0</v>
          </cell>
          <cell r="BL61">
            <v>87</v>
          </cell>
          <cell r="BM61">
            <v>84</v>
          </cell>
          <cell r="BN61">
            <v>3378</v>
          </cell>
          <cell r="BO61">
            <v>82.390243902439</v>
          </cell>
        </row>
        <row r="62">
          <cell r="C62" t="str">
            <v>韦程栋</v>
          </cell>
          <cell r="D62">
            <v>124.5</v>
          </cell>
          <cell r="E62">
            <v>0</v>
          </cell>
          <cell r="F62">
            <v>0</v>
          </cell>
          <cell r="G62">
            <v>0</v>
          </cell>
          <cell r="H62">
            <v>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360</v>
          </cell>
          <cell r="O62">
            <v>250</v>
          </cell>
          <cell r="P62">
            <v>127.5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260</v>
          </cell>
          <cell r="W62">
            <v>210</v>
          </cell>
          <cell r="X62">
            <v>204</v>
          </cell>
          <cell r="Y62">
            <v>0</v>
          </cell>
          <cell r="Z62">
            <v>0</v>
          </cell>
          <cell r="AA62">
            <v>0</v>
          </cell>
          <cell r="AB62">
            <v>140</v>
          </cell>
          <cell r="AC62">
            <v>164</v>
          </cell>
          <cell r="AD62">
            <v>146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120</v>
          </cell>
          <cell r="AK62">
            <v>78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83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77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41</v>
          </cell>
          <cell r="BI62">
            <v>0</v>
          </cell>
          <cell r="BJ62">
            <v>85</v>
          </cell>
          <cell r="BK62">
            <v>0</v>
          </cell>
          <cell r="BL62">
            <v>80</v>
          </cell>
          <cell r="BM62">
            <v>79</v>
          </cell>
          <cell r="BN62">
            <v>2717</v>
          </cell>
          <cell r="BO62">
            <v>66.2682926829268</v>
          </cell>
        </row>
        <row r="63">
          <cell r="C63" t="str">
            <v>何俊希</v>
          </cell>
          <cell r="D63">
            <v>132</v>
          </cell>
          <cell r="E63">
            <v>0</v>
          </cell>
          <cell r="F63">
            <v>0</v>
          </cell>
          <cell r="G63">
            <v>0</v>
          </cell>
          <cell r="H63">
            <v>83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510</v>
          </cell>
          <cell r="O63">
            <v>375</v>
          </cell>
          <cell r="P63">
            <v>117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324</v>
          </cell>
          <cell r="W63">
            <v>238</v>
          </cell>
          <cell r="X63">
            <v>246</v>
          </cell>
          <cell r="Y63">
            <v>0</v>
          </cell>
          <cell r="Z63">
            <v>0</v>
          </cell>
          <cell r="AA63">
            <v>0</v>
          </cell>
          <cell r="AB63">
            <v>162</v>
          </cell>
          <cell r="AC63">
            <v>164</v>
          </cell>
          <cell r="AD63">
            <v>156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162</v>
          </cell>
          <cell r="AM63">
            <v>150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72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80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41</v>
          </cell>
          <cell r="BI63">
            <v>0</v>
          </cell>
          <cell r="BJ63">
            <v>84</v>
          </cell>
          <cell r="BK63">
            <v>0</v>
          </cell>
          <cell r="BL63">
            <v>88</v>
          </cell>
          <cell r="BM63">
            <v>77</v>
          </cell>
          <cell r="BN63">
            <v>3261</v>
          </cell>
          <cell r="BO63">
            <v>79.5365853658537</v>
          </cell>
        </row>
        <row r="64">
          <cell r="C64" t="str">
            <v>郭圣元</v>
          </cell>
          <cell r="D64">
            <v>138</v>
          </cell>
          <cell r="E64">
            <v>0</v>
          </cell>
          <cell r="F64">
            <v>0</v>
          </cell>
          <cell r="G64">
            <v>0</v>
          </cell>
          <cell r="H64">
            <v>90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432</v>
          </cell>
          <cell r="O64">
            <v>310</v>
          </cell>
          <cell r="P64">
            <v>135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320</v>
          </cell>
          <cell r="W64">
            <v>224</v>
          </cell>
          <cell r="X64">
            <v>207</v>
          </cell>
          <cell r="Y64">
            <v>0</v>
          </cell>
          <cell r="Z64">
            <v>0</v>
          </cell>
          <cell r="AA64">
            <v>0</v>
          </cell>
          <cell r="AB64">
            <v>142</v>
          </cell>
          <cell r="AC64">
            <v>168</v>
          </cell>
          <cell r="AD64">
            <v>176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148</v>
          </cell>
          <cell r="AM64">
            <v>144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67</v>
          </cell>
          <cell r="BB64">
            <v>0</v>
          </cell>
          <cell r="BC64">
            <v>77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45.5</v>
          </cell>
          <cell r="BI64">
            <v>0</v>
          </cell>
          <cell r="BJ64">
            <v>85</v>
          </cell>
          <cell r="BK64">
            <v>0</v>
          </cell>
          <cell r="BL64">
            <v>80</v>
          </cell>
          <cell r="BM64">
            <v>80</v>
          </cell>
          <cell r="BN64">
            <v>3068.5</v>
          </cell>
          <cell r="BO64">
            <v>74.8414634146341</v>
          </cell>
        </row>
        <row r="65">
          <cell r="C65" t="str">
            <v>聂玲琳</v>
          </cell>
          <cell r="D65">
            <v>138</v>
          </cell>
          <cell r="E65">
            <v>0</v>
          </cell>
          <cell r="F65">
            <v>0</v>
          </cell>
          <cell r="G65">
            <v>0</v>
          </cell>
          <cell r="H65">
            <v>86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426</v>
          </cell>
          <cell r="O65">
            <v>415</v>
          </cell>
          <cell r="P65">
            <v>135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328</v>
          </cell>
          <cell r="W65">
            <v>252</v>
          </cell>
          <cell r="X65">
            <v>228</v>
          </cell>
          <cell r="Y65">
            <v>0</v>
          </cell>
          <cell r="Z65">
            <v>0</v>
          </cell>
          <cell r="AA65">
            <v>0</v>
          </cell>
          <cell r="AB65">
            <v>156</v>
          </cell>
          <cell r="AC65">
            <v>162</v>
          </cell>
          <cell r="AD65">
            <v>174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184</v>
          </cell>
          <cell r="AM65">
            <v>184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91</v>
          </cell>
          <cell r="AW65">
            <v>0</v>
          </cell>
          <cell r="AX65">
            <v>0</v>
          </cell>
          <cell r="AY65">
            <v>0</v>
          </cell>
          <cell r="AZ65">
            <v>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45.5</v>
          </cell>
          <cell r="BI65">
            <v>0</v>
          </cell>
          <cell r="BJ65">
            <v>85</v>
          </cell>
          <cell r="BK65">
            <v>0</v>
          </cell>
          <cell r="BL65">
            <v>84</v>
          </cell>
          <cell r="BM65">
            <v>82</v>
          </cell>
          <cell r="BN65">
            <v>3351.5</v>
          </cell>
          <cell r="BO65">
            <v>81.7439024390244</v>
          </cell>
        </row>
        <row r="66">
          <cell r="C66" t="str">
            <v>姜明明</v>
          </cell>
          <cell r="D66">
            <v>99</v>
          </cell>
          <cell r="E66">
            <v>0</v>
          </cell>
          <cell r="F66">
            <v>0</v>
          </cell>
          <cell r="G66">
            <v>0</v>
          </cell>
          <cell r="H66">
            <v>91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492</v>
          </cell>
          <cell r="O66">
            <v>395</v>
          </cell>
          <cell r="P66">
            <v>132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340</v>
          </cell>
          <cell r="W66">
            <v>234.5</v>
          </cell>
          <cell r="X66">
            <v>252</v>
          </cell>
          <cell r="Y66">
            <v>0</v>
          </cell>
          <cell r="Z66">
            <v>0</v>
          </cell>
          <cell r="AA66">
            <v>0</v>
          </cell>
          <cell r="AB66">
            <v>120</v>
          </cell>
          <cell r="AC66">
            <v>152</v>
          </cell>
          <cell r="AD66">
            <v>180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126</v>
          </cell>
          <cell r="AK66">
            <v>126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81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86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41</v>
          </cell>
          <cell r="BI66">
            <v>0</v>
          </cell>
          <cell r="BJ66">
            <v>87</v>
          </cell>
          <cell r="BK66">
            <v>0</v>
          </cell>
          <cell r="BL66">
            <v>84</v>
          </cell>
          <cell r="BM66">
            <v>78</v>
          </cell>
          <cell r="BN66">
            <v>3196.5</v>
          </cell>
          <cell r="BO66">
            <v>77.9634146341463</v>
          </cell>
        </row>
        <row r="67">
          <cell r="C67" t="str">
            <v>姚泓宇</v>
          </cell>
          <cell r="D67">
            <v>129</v>
          </cell>
          <cell r="E67">
            <v>0</v>
          </cell>
          <cell r="F67">
            <v>0</v>
          </cell>
          <cell r="G67">
            <v>0</v>
          </cell>
          <cell r="H67">
            <v>85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294</v>
          </cell>
          <cell r="O67">
            <v>135</v>
          </cell>
          <cell r="P67">
            <v>120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276</v>
          </cell>
          <cell r="W67">
            <v>0</v>
          </cell>
          <cell r="X67">
            <v>156</v>
          </cell>
          <cell r="Y67">
            <v>0</v>
          </cell>
          <cell r="Z67">
            <v>0</v>
          </cell>
          <cell r="AA67">
            <v>0</v>
          </cell>
          <cell r="AB67">
            <v>134</v>
          </cell>
          <cell r="AC67">
            <v>152</v>
          </cell>
          <cell r="AD67">
            <v>166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78</v>
          </cell>
          <cell r="AK67">
            <v>90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50</v>
          </cell>
          <cell r="AS67">
            <v>72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41</v>
          </cell>
          <cell r="BI67">
            <v>0</v>
          </cell>
          <cell r="BJ67">
            <v>84</v>
          </cell>
          <cell r="BK67">
            <v>0</v>
          </cell>
          <cell r="BL67">
            <v>89</v>
          </cell>
          <cell r="BM67">
            <v>69</v>
          </cell>
          <cell r="BN67">
            <v>2220</v>
          </cell>
          <cell r="BO67">
            <v>59.2</v>
          </cell>
        </row>
        <row r="68">
          <cell r="C68" t="str">
            <v>桑恒健</v>
          </cell>
          <cell r="D68">
            <v>124.5</v>
          </cell>
          <cell r="E68">
            <v>0</v>
          </cell>
          <cell r="F68">
            <v>0</v>
          </cell>
          <cell r="G68">
            <v>0</v>
          </cell>
          <cell r="H68">
            <v>85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252</v>
          </cell>
          <cell r="O68">
            <v>300</v>
          </cell>
          <cell r="P68">
            <v>121.5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184</v>
          </cell>
          <cell r="W68">
            <v>0</v>
          </cell>
          <cell r="X68">
            <v>126</v>
          </cell>
          <cell r="Y68">
            <v>0</v>
          </cell>
          <cell r="Z68">
            <v>0</v>
          </cell>
          <cell r="AA68">
            <v>0</v>
          </cell>
          <cell r="AB68">
            <v>120</v>
          </cell>
          <cell r="AC68">
            <v>170</v>
          </cell>
          <cell r="AD68">
            <v>144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118</v>
          </cell>
          <cell r="AK68">
            <v>114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74</v>
          </cell>
          <cell r="BA68">
            <v>62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85</v>
          </cell>
          <cell r="BK68">
            <v>0</v>
          </cell>
          <cell r="BL68">
            <v>80</v>
          </cell>
          <cell r="BM68">
            <v>73</v>
          </cell>
          <cell r="BN68">
            <v>2233</v>
          </cell>
          <cell r="BO68">
            <v>60.3513513513514</v>
          </cell>
        </row>
        <row r="69">
          <cell r="C69" t="str">
            <v>孟煜杰</v>
          </cell>
          <cell r="D69">
            <v>124.5</v>
          </cell>
          <cell r="E69">
            <v>0</v>
          </cell>
          <cell r="F69">
            <v>0</v>
          </cell>
          <cell r="G69">
            <v>0</v>
          </cell>
          <cell r="H69">
            <v>88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300</v>
          </cell>
          <cell r="O69">
            <v>225</v>
          </cell>
          <cell r="P69">
            <v>117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240</v>
          </cell>
          <cell r="W69">
            <v>175</v>
          </cell>
          <cell r="X69">
            <v>126</v>
          </cell>
          <cell r="Y69">
            <v>0</v>
          </cell>
          <cell r="Z69">
            <v>0</v>
          </cell>
          <cell r="AA69">
            <v>0</v>
          </cell>
          <cell r="AB69">
            <v>160</v>
          </cell>
          <cell r="AC69">
            <v>170</v>
          </cell>
          <cell r="AD69">
            <v>168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152</v>
          </cell>
          <cell r="AM69">
            <v>164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83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85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45</v>
          </cell>
          <cell r="BI69">
            <v>0</v>
          </cell>
          <cell r="BJ69">
            <v>86</v>
          </cell>
          <cell r="BK69">
            <v>0</v>
          </cell>
          <cell r="BL69">
            <v>80</v>
          </cell>
          <cell r="BM69">
            <v>80</v>
          </cell>
          <cell r="BN69">
            <v>2668.5</v>
          </cell>
          <cell r="BO69">
            <v>65.0853658536585</v>
          </cell>
        </row>
        <row r="70">
          <cell r="C70" t="str">
            <v>蒋金鹏</v>
          </cell>
          <cell r="D70">
            <v>130.5</v>
          </cell>
          <cell r="E70">
            <v>0</v>
          </cell>
          <cell r="F70">
            <v>0</v>
          </cell>
          <cell r="G70">
            <v>0</v>
          </cell>
          <cell r="H70">
            <v>88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294</v>
          </cell>
          <cell r="O70">
            <v>300</v>
          </cell>
          <cell r="P70">
            <v>120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244</v>
          </cell>
          <cell r="W70">
            <v>164.5</v>
          </cell>
          <cell r="X70">
            <v>180</v>
          </cell>
          <cell r="Y70">
            <v>0</v>
          </cell>
          <cell r="Z70">
            <v>0</v>
          </cell>
          <cell r="AA70">
            <v>0</v>
          </cell>
          <cell r="AB70">
            <v>162</v>
          </cell>
          <cell r="AC70">
            <v>150</v>
          </cell>
          <cell r="AD70">
            <v>168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120</v>
          </cell>
          <cell r="AK70">
            <v>114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84</v>
          </cell>
          <cell r="BB70">
            <v>88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44.5</v>
          </cell>
          <cell r="BI70">
            <v>0</v>
          </cell>
          <cell r="BJ70">
            <v>86</v>
          </cell>
          <cell r="BK70">
            <v>0</v>
          </cell>
          <cell r="BL70">
            <v>81</v>
          </cell>
          <cell r="BM70">
            <v>79</v>
          </cell>
          <cell r="BN70">
            <v>2697.5</v>
          </cell>
          <cell r="BO70">
            <v>65.7926829268293</v>
          </cell>
        </row>
        <row r="71">
          <cell r="C71" t="str">
            <v>王珏</v>
          </cell>
          <cell r="D71">
            <v>117</v>
          </cell>
          <cell r="E71">
            <v>0</v>
          </cell>
          <cell r="F71">
            <v>0</v>
          </cell>
          <cell r="G71">
            <v>0</v>
          </cell>
          <cell r="H71">
            <v>71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450</v>
          </cell>
          <cell r="O71">
            <v>310</v>
          </cell>
          <cell r="P71">
            <v>127.5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304</v>
          </cell>
          <cell r="W71">
            <v>231</v>
          </cell>
          <cell r="X71">
            <v>231</v>
          </cell>
          <cell r="Y71">
            <v>0</v>
          </cell>
          <cell r="Z71">
            <v>0</v>
          </cell>
          <cell r="AA71">
            <v>0</v>
          </cell>
          <cell r="AB71">
            <v>154</v>
          </cell>
          <cell r="AC71">
            <v>162</v>
          </cell>
          <cell r="AD71">
            <v>172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172</v>
          </cell>
          <cell r="AK71">
            <v>156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84</v>
          </cell>
          <cell r="AS71">
            <v>0</v>
          </cell>
          <cell r="AT71">
            <v>86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43.5</v>
          </cell>
          <cell r="BI71">
            <v>0</v>
          </cell>
          <cell r="BJ71">
            <v>85</v>
          </cell>
          <cell r="BK71">
            <v>0</v>
          </cell>
          <cell r="BL71">
            <v>95</v>
          </cell>
          <cell r="BM71">
            <v>84</v>
          </cell>
          <cell r="BN71">
            <v>3135</v>
          </cell>
          <cell r="BO71">
            <v>76.4634146341463</v>
          </cell>
        </row>
        <row r="72">
          <cell r="C72" t="str">
            <v>尤雅</v>
          </cell>
          <cell r="D72">
            <v>136.5</v>
          </cell>
          <cell r="E72">
            <v>0</v>
          </cell>
          <cell r="F72">
            <v>0</v>
          </cell>
          <cell r="G72">
            <v>0</v>
          </cell>
          <cell r="H72">
            <v>89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522</v>
          </cell>
          <cell r="O72">
            <v>450</v>
          </cell>
          <cell r="P72">
            <v>138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368</v>
          </cell>
          <cell r="W72">
            <v>294</v>
          </cell>
          <cell r="X72">
            <v>270</v>
          </cell>
          <cell r="Y72">
            <v>0</v>
          </cell>
          <cell r="Z72">
            <v>0</v>
          </cell>
          <cell r="AA72">
            <v>0</v>
          </cell>
          <cell r="AB72">
            <v>178</v>
          </cell>
          <cell r="AC72">
            <v>166</v>
          </cell>
          <cell r="AD72">
            <v>172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170</v>
          </cell>
          <cell r="AK72">
            <v>150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80</v>
          </cell>
          <cell r="AX72">
            <v>0</v>
          </cell>
          <cell r="AY72">
            <v>0</v>
          </cell>
          <cell r="AZ72">
            <v>0</v>
          </cell>
          <cell r="BA72">
            <v>89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46</v>
          </cell>
          <cell r="BI72">
            <v>0</v>
          </cell>
          <cell r="BJ72">
            <v>85</v>
          </cell>
          <cell r="BK72">
            <v>0</v>
          </cell>
          <cell r="BL72">
            <v>86</v>
          </cell>
          <cell r="BM72">
            <v>76</v>
          </cell>
          <cell r="BN72">
            <v>3565.5</v>
          </cell>
          <cell r="BO72">
            <v>86.9634146341463</v>
          </cell>
        </row>
        <row r="73">
          <cell r="C73" t="str">
            <v>葛敏</v>
          </cell>
          <cell r="D73">
            <v>115.5</v>
          </cell>
          <cell r="E73">
            <v>0</v>
          </cell>
          <cell r="F73">
            <v>0</v>
          </cell>
          <cell r="G73">
            <v>0</v>
          </cell>
          <cell r="H73">
            <v>84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378</v>
          </cell>
          <cell r="O73">
            <v>320</v>
          </cell>
          <cell r="P73">
            <v>123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280</v>
          </cell>
          <cell r="W73">
            <v>255.5</v>
          </cell>
          <cell r="X73">
            <v>255</v>
          </cell>
          <cell r="Y73">
            <v>0</v>
          </cell>
          <cell r="Z73">
            <v>0</v>
          </cell>
          <cell r="AA73">
            <v>0</v>
          </cell>
          <cell r="AB73">
            <v>178</v>
          </cell>
          <cell r="AC73">
            <v>168</v>
          </cell>
          <cell r="AD73">
            <v>166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156</v>
          </cell>
          <cell r="AK73">
            <v>168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87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85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39.5</v>
          </cell>
          <cell r="BI73">
            <v>0</v>
          </cell>
          <cell r="BJ73">
            <v>76</v>
          </cell>
          <cell r="BK73">
            <v>0</v>
          </cell>
          <cell r="BL73">
            <v>80</v>
          </cell>
          <cell r="BM73">
            <v>75</v>
          </cell>
          <cell r="BN73">
            <v>3089.5</v>
          </cell>
          <cell r="BO73">
            <v>75.3536585365854</v>
          </cell>
        </row>
        <row r="74">
          <cell r="C74" t="str">
            <v>苏晴</v>
          </cell>
          <cell r="D74">
            <v>139.5</v>
          </cell>
          <cell r="E74">
            <v>0</v>
          </cell>
          <cell r="F74">
            <v>0</v>
          </cell>
          <cell r="G74">
            <v>0</v>
          </cell>
          <cell r="H74">
            <v>78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498</v>
          </cell>
          <cell r="O74">
            <v>480</v>
          </cell>
          <cell r="P74">
            <v>136.5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312</v>
          </cell>
          <cell r="W74">
            <v>255.5</v>
          </cell>
          <cell r="X74">
            <v>258</v>
          </cell>
          <cell r="Y74">
            <v>0</v>
          </cell>
          <cell r="Z74">
            <v>0</v>
          </cell>
          <cell r="AA74">
            <v>0</v>
          </cell>
          <cell r="AB74">
            <v>174</v>
          </cell>
          <cell r="AC74">
            <v>160</v>
          </cell>
          <cell r="AD74">
            <v>176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170</v>
          </cell>
          <cell r="AK74">
            <v>156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84</v>
          </cell>
          <cell r="AX74">
            <v>0</v>
          </cell>
          <cell r="AY74">
            <v>0</v>
          </cell>
          <cell r="AZ74">
            <v>0</v>
          </cell>
          <cell r="BA74">
            <v>90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45.5</v>
          </cell>
          <cell r="BI74">
            <v>0</v>
          </cell>
          <cell r="BJ74">
            <v>85</v>
          </cell>
          <cell r="BK74">
            <v>0</v>
          </cell>
          <cell r="BL74">
            <v>81</v>
          </cell>
          <cell r="BM74">
            <v>82</v>
          </cell>
          <cell r="BN74">
            <v>3461</v>
          </cell>
          <cell r="BO74">
            <v>84.4146341463415</v>
          </cell>
        </row>
        <row r="75">
          <cell r="C75" t="str">
            <v>张煊</v>
          </cell>
          <cell r="D75">
            <v>111</v>
          </cell>
          <cell r="E75">
            <v>0</v>
          </cell>
          <cell r="F75">
            <v>0</v>
          </cell>
          <cell r="G75">
            <v>0</v>
          </cell>
          <cell r="H75">
            <v>84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306</v>
          </cell>
          <cell r="O75">
            <v>300</v>
          </cell>
          <cell r="P75">
            <v>123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252</v>
          </cell>
          <cell r="W75">
            <v>213.5</v>
          </cell>
          <cell r="X75">
            <v>180</v>
          </cell>
          <cell r="Y75">
            <v>0</v>
          </cell>
          <cell r="Z75">
            <v>0</v>
          </cell>
          <cell r="AA75">
            <v>0</v>
          </cell>
          <cell r="AB75">
            <v>170</v>
          </cell>
          <cell r="AC75">
            <v>168</v>
          </cell>
          <cell r="AD75">
            <v>172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138</v>
          </cell>
          <cell r="AK75">
            <v>134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77</v>
          </cell>
          <cell r="AX75">
            <v>0</v>
          </cell>
          <cell r="AY75">
            <v>0</v>
          </cell>
          <cell r="AZ75">
            <v>0</v>
          </cell>
          <cell r="BA75">
            <v>88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45</v>
          </cell>
          <cell r="BI75">
            <v>0</v>
          </cell>
          <cell r="BJ75">
            <v>84</v>
          </cell>
          <cell r="BK75">
            <v>0</v>
          </cell>
          <cell r="BL75">
            <v>84</v>
          </cell>
          <cell r="BM75">
            <v>77</v>
          </cell>
          <cell r="BN75">
            <v>2806.5</v>
          </cell>
          <cell r="BO75">
            <v>68.4512195121951</v>
          </cell>
        </row>
        <row r="76">
          <cell r="C76" t="str">
            <v>李宇轩</v>
          </cell>
          <cell r="D76">
            <v>127.5</v>
          </cell>
          <cell r="E76">
            <v>0</v>
          </cell>
          <cell r="F76">
            <v>0</v>
          </cell>
          <cell r="G76">
            <v>0</v>
          </cell>
          <cell r="H76">
            <v>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312</v>
          </cell>
          <cell r="O76">
            <v>300</v>
          </cell>
          <cell r="P76">
            <v>109.5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304</v>
          </cell>
          <cell r="W76">
            <v>213.5</v>
          </cell>
          <cell r="X76">
            <v>180</v>
          </cell>
          <cell r="Y76">
            <v>0</v>
          </cell>
          <cell r="Z76">
            <v>0</v>
          </cell>
          <cell r="AA76">
            <v>0</v>
          </cell>
          <cell r="AB76">
            <v>136</v>
          </cell>
          <cell r="AC76">
            <v>170</v>
          </cell>
          <cell r="AD76">
            <v>160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104</v>
          </cell>
          <cell r="AK76">
            <v>106</v>
          </cell>
          <cell r="AL76">
            <v>0</v>
          </cell>
          <cell r="AM76">
            <v>0</v>
          </cell>
          <cell r="AN76">
            <v>0</v>
          </cell>
          <cell r="AO76">
            <v>68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80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40.5</v>
          </cell>
          <cell r="BI76">
            <v>0</v>
          </cell>
          <cell r="BJ76">
            <v>76</v>
          </cell>
          <cell r="BK76">
            <v>0</v>
          </cell>
          <cell r="BL76">
            <v>84</v>
          </cell>
          <cell r="BM76">
            <v>82</v>
          </cell>
          <cell r="BN76">
            <v>2739</v>
          </cell>
          <cell r="BO76">
            <v>66.8048780487805</v>
          </cell>
        </row>
        <row r="77">
          <cell r="C77" t="str">
            <v>郑翔鸿</v>
          </cell>
          <cell r="D77">
            <v>130.5</v>
          </cell>
          <cell r="E77">
            <v>0</v>
          </cell>
          <cell r="F77">
            <v>0</v>
          </cell>
          <cell r="G77">
            <v>0</v>
          </cell>
          <cell r="H77">
            <v>89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444</v>
          </cell>
          <cell r="O77">
            <v>380</v>
          </cell>
          <cell r="P77">
            <v>117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352</v>
          </cell>
          <cell r="W77">
            <v>217</v>
          </cell>
          <cell r="X77">
            <v>273</v>
          </cell>
          <cell r="Y77">
            <v>0</v>
          </cell>
          <cell r="Z77">
            <v>0</v>
          </cell>
          <cell r="AA77">
            <v>0</v>
          </cell>
          <cell r="AB77">
            <v>140</v>
          </cell>
          <cell r="AC77">
            <v>164</v>
          </cell>
          <cell r="AD77">
            <v>164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164</v>
          </cell>
          <cell r="AM77">
            <v>148</v>
          </cell>
          <cell r="AN77">
            <v>0</v>
          </cell>
          <cell r="AO77">
            <v>80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74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34</v>
          </cell>
          <cell r="BI77">
            <v>0</v>
          </cell>
          <cell r="BJ77">
            <v>82</v>
          </cell>
          <cell r="BK77">
            <v>0</v>
          </cell>
          <cell r="BL77">
            <v>85</v>
          </cell>
          <cell r="BM77">
            <v>78</v>
          </cell>
          <cell r="BN77">
            <v>3215.5</v>
          </cell>
          <cell r="BO77">
            <v>78.4268292682927</v>
          </cell>
        </row>
        <row r="78">
          <cell r="C78" t="str">
            <v>葸旺</v>
          </cell>
          <cell r="D78">
            <v>102</v>
          </cell>
          <cell r="E78">
            <v>0</v>
          </cell>
          <cell r="F78">
            <v>0</v>
          </cell>
          <cell r="G78">
            <v>0</v>
          </cell>
          <cell r="H78">
            <v>74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402</v>
          </cell>
          <cell r="O78">
            <v>340</v>
          </cell>
          <cell r="P78">
            <v>109.5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280</v>
          </cell>
          <cell r="W78">
            <v>255.5</v>
          </cell>
          <cell r="X78">
            <v>246</v>
          </cell>
          <cell r="Y78">
            <v>0</v>
          </cell>
          <cell r="Z78">
            <v>0</v>
          </cell>
          <cell r="AA78">
            <v>0</v>
          </cell>
          <cell r="AB78">
            <v>160</v>
          </cell>
          <cell r="AC78">
            <v>182</v>
          </cell>
          <cell r="AD78">
            <v>174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160</v>
          </cell>
          <cell r="AK78">
            <v>138</v>
          </cell>
          <cell r="AL78">
            <v>0</v>
          </cell>
          <cell r="AM78">
            <v>0</v>
          </cell>
          <cell r="AN78">
            <v>0</v>
          </cell>
          <cell r="AO78">
            <v>83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71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34</v>
          </cell>
          <cell r="BI78">
            <v>0</v>
          </cell>
          <cell r="BJ78">
            <v>81</v>
          </cell>
          <cell r="BK78">
            <v>0</v>
          </cell>
          <cell r="BL78">
            <v>82</v>
          </cell>
          <cell r="BM78">
            <v>81</v>
          </cell>
          <cell r="BN78">
            <v>3055</v>
          </cell>
          <cell r="BO78">
            <v>74.5121951219512</v>
          </cell>
        </row>
        <row r="79">
          <cell r="C79" t="str">
            <v>张川宁</v>
          </cell>
          <cell r="D79">
            <v>136.5</v>
          </cell>
          <cell r="E79">
            <v>0</v>
          </cell>
          <cell r="F79">
            <v>0</v>
          </cell>
          <cell r="G79">
            <v>0</v>
          </cell>
          <cell r="H79">
            <v>96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312</v>
          </cell>
          <cell r="O79">
            <v>270</v>
          </cell>
          <cell r="P79">
            <v>120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208</v>
          </cell>
          <cell r="W79">
            <v>178.5</v>
          </cell>
          <cell r="X79">
            <v>213</v>
          </cell>
          <cell r="Y79">
            <v>0</v>
          </cell>
          <cell r="Z79">
            <v>0</v>
          </cell>
          <cell r="AA79">
            <v>0</v>
          </cell>
          <cell r="AB79">
            <v>150</v>
          </cell>
          <cell r="AC79">
            <v>152</v>
          </cell>
          <cell r="AD79">
            <v>172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142</v>
          </cell>
          <cell r="AM79">
            <v>138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69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80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43.5</v>
          </cell>
          <cell r="BI79">
            <v>0</v>
          </cell>
          <cell r="BJ79">
            <v>87</v>
          </cell>
          <cell r="BK79">
            <v>0</v>
          </cell>
          <cell r="BL79">
            <v>81</v>
          </cell>
          <cell r="BM79">
            <v>70</v>
          </cell>
          <cell r="BN79">
            <v>2718.5</v>
          </cell>
          <cell r="BO79">
            <v>66.3048780487805</v>
          </cell>
        </row>
        <row r="80">
          <cell r="C80" t="str">
            <v>吕小川</v>
          </cell>
          <cell r="D80">
            <v>126</v>
          </cell>
          <cell r="E80">
            <v>0</v>
          </cell>
          <cell r="F80">
            <v>0</v>
          </cell>
          <cell r="G80">
            <v>0</v>
          </cell>
          <cell r="H80">
            <v>89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288</v>
          </cell>
          <cell r="O80">
            <v>280</v>
          </cell>
          <cell r="P80">
            <v>106.5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288</v>
          </cell>
          <cell r="W80">
            <v>210</v>
          </cell>
          <cell r="X80">
            <v>180</v>
          </cell>
          <cell r="Y80">
            <v>0</v>
          </cell>
          <cell r="Z80">
            <v>0</v>
          </cell>
          <cell r="AA80">
            <v>0</v>
          </cell>
          <cell r="AB80">
            <v>138</v>
          </cell>
          <cell r="AC80">
            <v>146</v>
          </cell>
          <cell r="AD80">
            <v>168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120</v>
          </cell>
          <cell r="AK80">
            <v>88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61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34</v>
          </cell>
          <cell r="BI80">
            <v>0</v>
          </cell>
          <cell r="BJ80">
            <v>78</v>
          </cell>
          <cell r="BK80">
            <v>0</v>
          </cell>
          <cell r="BL80">
            <v>82</v>
          </cell>
          <cell r="BM80">
            <v>68</v>
          </cell>
          <cell r="BN80">
            <v>2624.5</v>
          </cell>
          <cell r="BO80">
            <v>64.0121951219512</v>
          </cell>
        </row>
        <row r="81">
          <cell r="C81" t="str">
            <v>寇笑源</v>
          </cell>
          <cell r="D81">
            <v>132</v>
          </cell>
          <cell r="E81">
            <v>0</v>
          </cell>
          <cell r="F81">
            <v>0</v>
          </cell>
          <cell r="G81">
            <v>0</v>
          </cell>
          <cell r="H81">
            <v>83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360</v>
          </cell>
          <cell r="O81">
            <v>300</v>
          </cell>
          <cell r="P81">
            <v>132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288</v>
          </cell>
          <cell r="W81">
            <v>241.5</v>
          </cell>
          <cell r="X81">
            <v>207</v>
          </cell>
          <cell r="Y81">
            <v>0</v>
          </cell>
          <cell r="Z81">
            <v>0</v>
          </cell>
          <cell r="AA81">
            <v>0</v>
          </cell>
          <cell r="AB81">
            <v>158</v>
          </cell>
          <cell r="AC81">
            <v>166</v>
          </cell>
          <cell r="AD81">
            <v>154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136</v>
          </cell>
          <cell r="AK81">
            <v>124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94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86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42.5</v>
          </cell>
          <cell r="BI81">
            <v>0</v>
          </cell>
          <cell r="BJ81">
            <v>88</v>
          </cell>
          <cell r="BK81">
            <v>0</v>
          </cell>
          <cell r="BL81">
            <v>86</v>
          </cell>
          <cell r="BM81">
            <v>78</v>
          </cell>
          <cell r="BN81">
            <v>2956</v>
          </cell>
          <cell r="BO81">
            <v>72.0975609756098</v>
          </cell>
        </row>
        <row r="82">
          <cell r="C82" t="str">
            <v>熊奕宇</v>
          </cell>
          <cell r="D82">
            <v>123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160</v>
          </cell>
          <cell r="AC82">
            <v>170</v>
          </cell>
          <cell r="AD82">
            <v>176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166</v>
          </cell>
          <cell r="AK82">
            <v>142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79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82</v>
          </cell>
          <cell r="BG82">
            <v>0</v>
          </cell>
          <cell r="BH82">
            <v>40.5</v>
          </cell>
          <cell r="BI82">
            <v>0</v>
          </cell>
          <cell r="BJ82">
            <v>0</v>
          </cell>
          <cell r="BK82">
            <v>0</v>
          </cell>
          <cell r="BL82">
            <v>95</v>
          </cell>
          <cell r="BM82">
            <v>91</v>
          </cell>
          <cell r="BN82">
            <v>1324.5</v>
          </cell>
          <cell r="BO82">
            <v>82.78125</v>
          </cell>
        </row>
      </sheetData>
      <sheetData sheetId="5">
        <row r="60">
          <cell r="C60" t="str">
            <v>施朝阳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174</v>
          </cell>
          <cell r="AU60">
            <v>0</v>
          </cell>
          <cell r="AV60">
            <v>0</v>
          </cell>
          <cell r="AW60">
            <v>0</v>
          </cell>
          <cell r="AX60">
            <v>188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362</v>
          </cell>
          <cell r="BI60">
            <v>90.5</v>
          </cell>
        </row>
        <row r="61">
          <cell r="C61" t="str">
            <v>靳铭超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162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162</v>
          </cell>
          <cell r="BI61">
            <v>81</v>
          </cell>
        </row>
        <row r="62">
          <cell r="C62" t="str">
            <v>胡婷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91</v>
          </cell>
          <cell r="BF62">
            <v>0</v>
          </cell>
          <cell r="BG62">
            <v>0</v>
          </cell>
          <cell r="BH62">
            <v>91</v>
          </cell>
          <cell r="BI62">
            <v>91</v>
          </cell>
        </row>
        <row r="63">
          <cell r="C63" t="str">
            <v>韦程栋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172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172</v>
          </cell>
          <cell r="BI63">
            <v>86</v>
          </cell>
        </row>
        <row r="64">
          <cell r="C64" t="str">
            <v>何俊希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166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352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156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674</v>
          </cell>
          <cell r="BI64">
            <v>84.25</v>
          </cell>
        </row>
        <row r="65">
          <cell r="C65" t="str">
            <v>郭圣元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6">
          <cell r="C66" t="str">
            <v>聂玲琳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7">
          <cell r="C67" t="str">
            <v>姜明明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180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180</v>
          </cell>
          <cell r="BI67">
            <v>90</v>
          </cell>
        </row>
        <row r="68">
          <cell r="C68" t="str">
            <v>姚泓宇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69">
          <cell r="C69" t="str">
            <v>桑恒健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50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50</v>
          </cell>
          <cell r="BI69">
            <v>25</v>
          </cell>
        </row>
        <row r="70">
          <cell r="C70" t="str">
            <v>孟煜杰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C71" t="str">
            <v>蒋金鹏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C72" t="str">
            <v>王珏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172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120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292</v>
          </cell>
          <cell r="BI72">
            <v>73</v>
          </cell>
        </row>
        <row r="73">
          <cell r="C73" t="str">
            <v>尤雅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184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184</v>
          </cell>
          <cell r="BI73">
            <v>92</v>
          </cell>
        </row>
        <row r="74">
          <cell r="C74" t="str">
            <v>葛敏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168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168</v>
          </cell>
          <cell r="BI74">
            <v>84</v>
          </cell>
        </row>
        <row r="75">
          <cell r="C75" t="str">
            <v>苏晴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192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192</v>
          </cell>
          <cell r="BI75">
            <v>96</v>
          </cell>
        </row>
        <row r="76">
          <cell r="C76" t="str">
            <v>张煊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176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174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350</v>
          </cell>
          <cell r="BI76">
            <v>87.5</v>
          </cell>
        </row>
        <row r="77">
          <cell r="C77" t="str">
            <v>李宇轩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</row>
        <row r="78">
          <cell r="C78" t="str">
            <v>郑翔鸿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150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150</v>
          </cell>
          <cell r="BI78">
            <v>75</v>
          </cell>
        </row>
        <row r="79">
          <cell r="C79" t="str">
            <v>葸旺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166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152</v>
          </cell>
          <cell r="BB79">
            <v>152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470</v>
          </cell>
          <cell r="BI79">
            <v>78.3333333333333</v>
          </cell>
        </row>
        <row r="80">
          <cell r="C80" t="str">
            <v>张川宁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132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158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290</v>
          </cell>
          <cell r="BI80">
            <v>72.5</v>
          </cell>
        </row>
        <row r="81">
          <cell r="C81" t="str">
            <v>吕小川</v>
          </cell>
          <cell r="D81">
            <v>0</v>
          </cell>
          <cell r="E81">
            <v>0</v>
          </cell>
          <cell r="F81">
            <v>0</v>
          </cell>
          <cell r="G81">
            <v>156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144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300</v>
          </cell>
          <cell r="BI81">
            <v>75</v>
          </cell>
        </row>
        <row r="82">
          <cell r="C82" t="str">
            <v>寇笑源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C83" t="str">
            <v>海米提·麦买提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中国国际大学生创新大赛</v>
          </cell>
          <cell r="B1" t="str">
            <v>A级</v>
          </cell>
        </row>
        <row r="2">
          <cell r="A2" t="str">
            <v>“挑战杯”全国大学生课外学术科技作品竞赛</v>
          </cell>
          <cell r="B2" t="str">
            <v>A级</v>
          </cell>
        </row>
        <row r="3">
          <cell r="A3" t="str">
            <v>“挑战杯”中国大学生创业计划大赛</v>
          </cell>
          <cell r="B3" t="str">
            <v>A级</v>
          </cell>
        </row>
        <row r="4">
          <cell r="A4" t="str">
            <v>ACM-ICPC国际大学生程序设计竞赛</v>
          </cell>
          <cell r="B4" t="str">
            <v>B级</v>
          </cell>
        </row>
        <row r="5">
          <cell r="A5" t="str">
            <v>全国大学生数学建模竞赛</v>
          </cell>
          <cell r="B5" t="str">
            <v>B级</v>
          </cell>
        </row>
        <row r="6">
          <cell r="A6" t="str">
            <v>全国大学生电子设计竞赛</v>
          </cell>
          <cell r="B6" t="str">
            <v>B级</v>
          </cell>
        </row>
        <row r="7">
          <cell r="A7" t="str">
            <v>中国大学生医学技术技能大赛</v>
          </cell>
          <cell r="B7" t="str">
            <v>B级</v>
          </cell>
        </row>
        <row r="8">
          <cell r="A8" t="str">
            <v>全国大学生机械创新设计大赛</v>
          </cell>
          <cell r="B8" t="str">
            <v>B级</v>
          </cell>
        </row>
        <row r="9">
          <cell r="A9" t="str">
            <v>全国大学生结构设计竞赛</v>
          </cell>
          <cell r="B9" t="str">
            <v>B级</v>
          </cell>
        </row>
        <row r="10">
          <cell r="A10" t="str">
            <v>全国大学生广告艺术大赛</v>
          </cell>
          <cell r="B10" t="str">
            <v>B级</v>
          </cell>
        </row>
        <row r="11">
          <cell r="A11" t="str">
            <v>全国大学生智能汽车竞赛</v>
          </cell>
          <cell r="B11" t="str">
            <v>B级</v>
          </cell>
        </row>
        <row r="12">
          <cell r="A12" t="str">
            <v>全国大学生电子商务“创新、创意及创业”挑战赛</v>
          </cell>
          <cell r="B12" t="str">
            <v>B级</v>
          </cell>
        </row>
        <row r="13">
          <cell r="A13" t="str">
            <v>中国大学生工程实践与创新能力大赛</v>
          </cell>
          <cell r="B13" t="str">
            <v>B级</v>
          </cell>
        </row>
        <row r="14">
          <cell r="A14" t="str">
            <v>全国大学生物流设计大赛</v>
          </cell>
          <cell r="B14" t="str">
            <v>B级</v>
          </cell>
        </row>
        <row r="15">
          <cell r="A15" t="str">
            <v>外研社全国大学生英语系列赛-①英语演讲、②英语辩论、③英语写作、④英语阅读</v>
          </cell>
          <cell r="B15" t="str">
            <v>B级</v>
          </cell>
        </row>
        <row r="16">
          <cell r="A16" t="str">
            <v>两岸新锐设计竞赛·华灿奖</v>
          </cell>
          <cell r="B16" t="str">
            <v>B级</v>
          </cell>
        </row>
        <row r="17">
          <cell r="A17" t="str">
            <v>全国大学生创新创业训练计划年会展示</v>
          </cell>
          <cell r="B17" t="str">
            <v>B级</v>
          </cell>
        </row>
        <row r="18">
          <cell r="A18" t="str">
            <v>全国大学生化工设计竞赛</v>
          </cell>
          <cell r="B18" t="str">
            <v>B级</v>
          </cell>
        </row>
        <row r="19">
          <cell r="A19" t="str">
            <v>全国大学生机器人大赛-①RoboMaster、②RoboCon</v>
          </cell>
          <cell r="B19" t="str">
            <v>B级</v>
          </cell>
        </row>
        <row r="20">
          <cell r="A20" t="str">
            <v>全国大学生市场调查与分析大赛</v>
          </cell>
          <cell r="B20" t="str">
            <v>B级</v>
          </cell>
        </row>
        <row r="21">
          <cell r="A21" t="str">
            <v>全国大学生先进成图技术与产品信息建模创新大赛</v>
          </cell>
          <cell r="B21" t="str">
            <v>B级</v>
          </cell>
        </row>
        <row r="22">
          <cell r="A22" t="str">
            <v>全国三维数字化创新设计大赛</v>
          </cell>
          <cell r="B22" t="str">
            <v>B级</v>
          </cell>
        </row>
        <row r="23">
          <cell r="A23" t="str">
            <v>“西门子杯”中国智能制造挑战赛</v>
          </cell>
          <cell r="B23" t="str">
            <v>B级</v>
          </cell>
        </row>
        <row r="24">
          <cell r="A24" t="str">
            <v>中国大学生服务外包创新创业大赛</v>
          </cell>
          <cell r="B24" t="str">
            <v>B级</v>
          </cell>
        </row>
        <row r="25">
          <cell r="A25" t="str">
            <v>中国大学生计算机设计大赛</v>
          </cell>
          <cell r="B25" t="str">
            <v>B级</v>
          </cell>
        </row>
        <row r="26">
          <cell r="A26" t="str">
            <v>中国高校计算机大赛-①大数据挑战赛、②团体程序设计天梯赛、③移动应用创新赛、④网络技术挑战赛、⑤人工智能创意赛</v>
          </cell>
          <cell r="B26" t="str">
            <v>B级</v>
          </cell>
        </row>
        <row r="27">
          <cell r="A27" t="str">
            <v>蓝桥杯全国软件和信息技术专业人才大赛</v>
          </cell>
          <cell r="B27" t="str">
            <v>B级</v>
          </cell>
        </row>
        <row r="28">
          <cell r="A28" t="str">
            <v>米兰设计周--中国高校设计学科师生优秀作品展</v>
          </cell>
          <cell r="B28" t="str">
            <v>B级</v>
          </cell>
        </row>
        <row r="29">
          <cell r="A29" t="str">
            <v>全国大学生地质技能竞赛</v>
          </cell>
          <cell r="B29" t="str">
            <v>B级</v>
          </cell>
        </row>
        <row r="30">
          <cell r="A30" t="str">
            <v>全国大学生光电设计竞赛</v>
          </cell>
          <cell r="B30" t="str">
            <v>B级</v>
          </cell>
        </row>
        <row r="31">
          <cell r="A31" t="str">
            <v>全国大学生集成电路创新创业大赛</v>
          </cell>
          <cell r="B31" t="str">
            <v>B级</v>
          </cell>
        </row>
        <row r="32">
          <cell r="A32" t="str">
            <v>全国大学生金相技能大赛</v>
          </cell>
          <cell r="B32" t="str">
            <v>B级</v>
          </cell>
        </row>
        <row r="33">
          <cell r="A33" t="str">
            <v>全国大学生信息安全竞赛</v>
          </cell>
          <cell r="B33" t="str">
            <v>B级</v>
          </cell>
        </row>
        <row r="34">
          <cell r="A34" t="str">
            <v>未来设计师·全国高校数字艺术设计大赛</v>
          </cell>
          <cell r="B34" t="str">
            <v>B级</v>
          </cell>
        </row>
        <row r="35">
          <cell r="A35" t="str">
            <v>全国周培源大学生力学竞赛</v>
          </cell>
          <cell r="B35" t="str">
            <v>B级</v>
          </cell>
        </row>
        <row r="36">
          <cell r="A36" t="str">
            <v>中国大学生机械工程创新创意大赛</v>
          </cell>
          <cell r="B36" t="str">
            <v>B级</v>
          </cell>
        </row>
        <row r="37">
          <cell r="A37" t="str">
            <v>中国机器人大赛暨RoboCup机器人世界杯中国赛</v>
          </cell>
          <cell r="B37" t="str">
            <v>B级</v>
          </cell>
        </row>
        <row r="38">
          <cell r="A38" t="str">
            <v>“中国软件杯”大学生软件设计大赛</v>
          </cell>
          <cell r="B38" t="str">
            <v>B级</v>
          </cell>
        </row>
        <row r="39">
          <cell r="A39" t="str">
            <v>中美青年创客大赛</v>
          </cell>
          <cell r="B39" t="str">
            <v>B级</v>
          </cell>
        </row>
        <row r="40">
          <cell r="A40" t="str">
            <v>睿抗机器人开发者大赛(RAICOM)</v>
          </cell>
          <cell r="B40" t="str">
            <v>B级</v>
          </cell>
        </row>
        <row r="41">
          <cell r="A41" t="str">
            <v>“大唐杯”全国大学生新一代信息通信技术大赛</v>
          </cell>
          <cell r="B41" t="str">
            <v>B级</v>
          </cell>
        </row>
        <row r="42">
          <cell r="A42" t="str">
            <v>华为ICT大赛</v>
          </cell>
          <cell r="B42" t="str">
            <v>B级</v>
          </cell>
        </row>
        <row r="43">
          <cell r="A43" t="str">
            <v>全国大学生嵌入式芯片与系统设计竞赛</v>
          </cell>
          <cell r="B43" t="str">
            <v>B级</v>
          </cell>
        </row>
        <row r="44">
          <cell r="A44" t="str">
            <v>全国大学生生命科学竞赛(CULSC)</v>
          </cell>
          <cell r="B44" t="str">
            <v>B级</v>
          </cell>
        </row>
        <row r="45">
          <cell r="A45" t="str">
            <v>全国大学生物理实验竞赛</v>
          </cell>
          <cell r="B45" t="str">
            <v>B级</v>
          </cell>
        </row>
        <row r="46">
          <cell r="A46" t="str">
            <v>全国高校BIM毕业设计创新大赛</v>
          </cell>
          <cell r="B46" t="str">
            <v>B级</v>
          </cell>
        </row>
        <row r="47">
          <cell r="A47" t="str">
            <v>全国高校商业精英挑战赛-①品牌策划竞赛、②会展专业创新创业实践竞赛、③国际贸易竞赛、④创新创业竞赛⑤会计与商业管理素例竞赛</v>
          </cell>
          <cell r="B47" t="str">
            <v>B级</v>
          </cell>
        </row>
        <row r="48">
          <cell r="A48" t="str">
            <v>“学创杯”全国大学生创业综合模拟大赛</v>
          </cell>
          <cell r="B48" t="str">
            <v>B级</v>
          </cell>
        </row>
        <row r="49">
          <cell r="A49" t="str">
            <v>中国高校智能机器人创意大赛</v>
          </cell>
          <cell r="B49" t="str">
            <v>B级</v>
          </cell>
        </row>
        <row r="50">
          <cell r="A50" t="str">
            <v>中国好创意暨全国数字艺术设计大赛</v>
          </cell>
          <cell r="B50" t="str">
            <v>B级</v>
          </cell>
        </row>
        <row r="51">
          <cell r="A51" t="str">
            <v>中国机器人及人工智能大赛</v>
          </cell>
          <cell r="B51" t="str">
            <v>B级</v>
          </cell>
        </row>
        <row r="52">
          <cell r="A52" t="str">
            <v>全国大学生节能减排社会实践与科技竞赛</v>
          </cell>
          <cell r="B52" t="str">
            <v>B级</v>
          </cell>
        </row>
        <row r="53">
          <cell r="A53" t="str">
            <v>“21世纪杯”全国英语演讲比赛</v>
          </cell>
          <cell r="B53" t="str">
            <v>B级</v>
          </cell>
        </row>
        <row r="54">
          <cell r="A54" t="str">
            <v>iCAN大学生创新创业大赛</v>
          </cell>
          <cell r="B54" t="str">
            <v>B级</v>
          </cell>
        </row>
        <row r="55">
          <cell r="A55" t="str">
            <v>“工行杯”全国大学生金融科技创新大赛</v>
          </cell>
          <cell r="B55" t="str">
            <v>B级</v>
          </cell>
        </row>
        <row r="56">
          <cell r="A56" t="str">
            <v>中华经典诵写讲大赛</v>
          </cell>
          <cell r="B56" t="str">
            <v>B级</v>
          </cell>
        </row>
        <row r="57">
          <cell r="A57" t="str">
            <v>“外教社杯”全国高校学生跨文化能力大赛</v>
          </cell>
          <cell r="B57" t="str">
            <v>B级</v>
          </cell>
        </row>
        <row r="58">
          <cell r="A58" t="str">
            <v>百度之星·程序设计大赛</v>
          </cell>
          <cell r="B58" t="str">
            <v>B级</v>
          </cell>
        </row>
        <row r="59">
          <cell r="A59" t="str">
            <v>全国大学生工业设计大赛</v>
          </cell>
          <cell r="B59" t="str">
            <v>B级</v>
          </cell>
        </row>
        <row r="60">
          <cell r="A60" t="str">
            <v>全国大学生水利创新设计大赛</v>
          </cell>
          <cell r="B60" t="str">
            <v>B级</v>
          </cell>
        </row>
        <row r="61">
          <cell r="A61" t="str">
            <v>全国大学生化工实验大赛</v>
          </cell>
          <cell r="B61" t="str">
            <v>B级</v>
          </cell>
        </row>
        <row r="62">
          <cell r="A62" t="str">
            <v>全国大学生化学实验创新设计大赛</v>
          </cell>
          <cell r="B62" t="str">
            <v>B级</v>
          </cell>
        </row>
        <row r="63">
          <cell r="A63" t="str">
            <v>全国大学生计算机系统能力大赛</v>
          </cell>
          <cell r="B63" t="str">
            <v>B级</v>
          </cell>
        </row>
        <row r="64">
          <cell r="A64" t="str">
            <v>全国大学生花园设计建造竞赛</v>
          </cell>
          <cell r="B64" t="str">
            <v>B级</v>
          </cell>
        </row>
        <row r="65">
          <cell r="A65" t="str">
            <v>全国大学生物联网设计竞赛</v>
          </cell>
          <cell r="B65" t="str">
            <v>B级</v>
          </cell>
        </row>
        <row r="66">
          <cell r="A66" t="str">
            <v>全国大学生信息安全与对抗技术竞赛</v>
          </cell>
          <cell r="B66" t="str">
            <v>B级</v>
          </cell>
        </row>
        <row r="67">
          <cell r="A67" t="str">
            <v>全国大学生测绘学科创新创业智能大赛</v>
          </cell>
          <cell r="B67" t="str">
            <v>B级</v>
          </cell>
        </row>
        <row r="68">
          <cell r="A68" t="str">
            <v>全国大学生统计建模大赛</v>
          </cell>
          <cell r="B68" t="str">
            <v>B级</v>
          </cell>
        </row>
        <row r="69">
          <cell r="A69" t="str">
            <v>全国大学生能源经济学术创意大赛</v>
          </cell>
          <cell r="B69" t="str">
            <v>B级</v>
          </cell>
        </row>
        <row r="70">
          <cell r="A70" t="str">
            <v>全国大学生基础医学创新研究暨实验设计论坛(大赛)</v>
          </cell>
          <cell r="B70" t="str">
            <v>B级</v>
          </cell>
        </row>
        <row r="71">
          <cell r="A71" t="str">
            <v>全国大学生数字媒体科技作品及创意竞赛</v>
          </cell>
          <cell r="B71" t="str">
            <v>B级</v>
          </cell>
        </row>
        <row r="72">
          <cell r="A72" t="str">
            <v>全国本科院校税收风险管控案例大赛</v>
          </cell>
          <cell r="B72" t="str">
            <v>B级</v>
          </cell>
        </row>
        <row r="73">
          <cell r="A73" t="str">
            <v>全国企业竞争模拟大赛</v>
          </cell>
          <cell r="B73" t="str">
            <v>B级</v>
          </cell>
        </row>
        <row r="74">
          <cell r="A74" t="str">
            <v>全国高等院校数智化企业经营沙盘大赛</v>
          </cell>
          <cell r="B74" t="str">
            <v>B级</v>
          </cell>
        </row>
        <row r="75">
          <cell r="A75" t="str">
            <v>全国数字建筑创新应用大赛</v>
          </cell>
          <cell r="B75" t="str">
            <v>B级</v>
          </cell>
        </row>
        <row r="76">
          <cell r="A76" t="str">
            <v>全球校园人工智能算法精英大赛</v>
          </cell>
          <cell r="B76" t="str">
            <v>B级</v>
          </cell>
        </row>
        <row r="77">
          <cell r="A77" t="str">
            <v>国际大学生智能农业装备创新大赛</v>
          </cell>
          <cell r="B77" t="str">
            <v>B级</v>
          </cell>
        </row>
        <row r="78">
          <cell r="A78" t="str">
            <v>“科云杯”全国大学生财会职业能力大赛</v>
          </cell>
          <cell r="B78" t="str">
            <v>B级</v>
          </cell>
        </row>
        <row r="79">
          <cell r="A79" t="str">
            <v>全国职业院校技能大赛</v>
          </cell>
          <cell r="B79" t="str">
            <v>B级</v>
          </cell>
        </row>
        <row r="80">
          <cell r="A80" t="str">
            <v>全国大学生机器人大赛-RoboTac</v>
          </cell>
          <cell r="B80" t="str">
            <v>B级</v>
          </cell>
        </row>
        <row r="81">
          <cell r="A81" t="str">
            <v>世界技能大赛</v>
          </cell>
          <cell r="B81" t="str">
            <v>B级</v>
          </cell>
        </row>
        <row r="82">
          <cell r="A82" t="str">
            <v>世界技能大赛中国选拔赛</v>
          </cell>
          <cell r="B82" t="str">
            <v>B级</v>
          </cell>
        </row>
        <row r="83">
          <cell r="A83" t="str">
            <v>一带一路暨金砖国家技能发展与技术创新大赛</v>
          </cell>
          <cell r="B83" t="str">
            <v>B级</v>
          </cell>
        </row>
        <row r="84">
          <cell r="A84" t="str">
            <v>码蹄杯全国职业院校程序设计大赛</v>
          </cell>
          <cell r="B84" t="str">
            <v>B级</v>
          </cell>
        </row>
        <row r="85">
          <cell r="A85" t="str">
            <v>中国大学生方程式系列赛事</v>
          </cell>
          <cell r="B85" t="str">
            <v>B级</v>
          </cell>
        </row>
        <row r="86">
          <cell r="A86" t="str">
            <v>KTK设计奖·全球华人设计比赛</v>
          </cell>
          <cell r="B86" t="str">
            <v>B级</v>
          </cell>
        </row>
        <row r="87">
          <cell r="A87" t="str">
            <v>大学生财务决策竞赛</v>
          </cell>
          <cell r="B87" t="str">
            <v>B级</v>
          </cell>
        </row>
        <row r="88">
          <cell r="A88" t="str">
            <v>“中译国青杯”国际组织文件翻译大赛</v>
          </cell>
          <cell r="B88" t="str">
            <v>B级</v>
          </cell>
        </row>
        <row r="89">
          <cell r="A89" t="str">
            <v>中国大学生人力资源创新实践大赛(HRU大赛)</v>
          </cell>
          <cell r="B89" t="str">
            <v>B级</v>
          </cell>
        </row>
        <row r="90">
          <cell r="A90" t="str">
            <v>中国大学生广告艺术节学院奖</v>
          </cell>
          <cell r="B90" t="str">
            <v>B级</v>
          </cell>
        </row>
        <row r="91">
          <cell r="A91" t="str">
            <v>中国石油工程设计大赛</v>
          </cell>
          <cell r="B91" t="str">
            <v>B级</v>
          </cell>
        </row>
        <row r="92">
          <cell r="A92" t="str">
            <v>中国国际飞行器设计挑战赛</v>
          </cell>
          <cell r="B92" t="str">
            <v>B级</v>
          </cell>
        </row>
        <row r="93">
          <cell r="A93" t="str">
            <v>“中装杯”全国大学生环境设计大赛</v>
          </cell>
          <cell r="B93" t="str">
            <v>B级</v>
          </cell>
        </row>
        <row r="94">
          <cell r="A94" t="str">
            <v>东方设计奖·全国高校创新设计大素</v>
          </cell>
          <cell r="B94" t="str">
            <v>B级</v>
          </cell>
        </row>
        <row r="95">
          <cell r="A95" t="str">
            <v>“外教社·词达人杯”全国大学生英语词汇能力大赛</v>
          </cell>
          <cell r="B95" t="str">
            <v>B级</v>
          </cell>
        </row>
        <row r="96">
          <cell r="A96" t="str">
            <v>全国大学生人力资源管理综合能力竞赛</v>
          </cell>
          <cell r="B96" t="str">
            <v>B级</v>
          </cell>
        </row>
        <row r="97">
          <cell r="A97" t="str">
            <v>全国大学生计算机应用能力与信息素养大赛</v>
          </cell>
          <cell r="B97" t="str">
            <v>B级</v>
          </cell>
        </row>
        <row r="98">
          <cell r="A98" t="str">
            <v>全国大学生软件创新大赛</v>
          </cell>
          <cell r="B98" t="str">
            <v>B级</v>
          </cell>
        </row>
        <row r="99">
          <cell r="A99" t="str">
            <v>全国大学生软件测试大赛</v>
          </cell>
          <cell r="B99" t="str">
            <v>B级</v>
          </cell>
        </row>
        <row r="100">
          <cell r="A100" t="str">
            <v>全国大学生语言文字能力大赛</v>
          </cell>
          <cell r="B100" t="str">
            <v>B级</v>
          </cell>
        </row>
        <row r="101">
          <cell r="A101" t="str">
            <v>全国大学生结构设计信息技术大赛</v>
          </cell>
          <cell r="B101" t="str">
            <v>B级</v>
          </cell>
        </row>
        <row r="102">
          <cell r="A102" t="str">
            <v>全国大学生商务谈判大赛</v>
          </cell>
          <cell r="B102" t="str">
            <v>B级</v>
          </cell>
        </row>
        <row r="103">
          <cell r="A103" t="str">
            <v>全国大学生数学竞赛</v>
          </cell>
          <cell r="B103" t="str">
            <v>B级</v>
          </cell>
        </row>
        <row r="104">
          <cell r="A104" t="str">
            <v>全国邮政行业职业教育快递技能大赛</v>
          </cell>
          <cell r="B104" t="str">
            <v>B级</v>
          </cell>
        </row>
        <row r="105">
          <cell r="A105" t="str">
            <v>全国供应链大赛</v>
          </cell>
          <cell r="B105" t="str">
            <v>B级</v>
          </cell>
        </row>
        <row r="106">
          <cell r="A106" t="str">
            <v>全国高校计算机能力挑战赛</v>
          </cell>
          <cell r="B106" t="str">
            <v>B级</v>
          </cell>
        </row>
        <row r="107">
          <cell r="A107" t="str">
            <v>全国高校企业价值创造实战竞赛</v>
          </cell>
          <cell r="B107" t="str">
            <v>B级</v>
          </cell>
        </row>
        <row r="108">
          <cell r="A108" t="str">
            <v>全国高校经济决策虚仿实验大赛</v>
          </cell>
          <cell r="B108" t="str">
            <v>B级</v>
          </cell>
        </row>
        <row r="109">
          <cell r="A109" t="str">
            <v>全国高校模拟飞行锦标赛</v>
          </cell>
          <cell r="B109" t="str">
            <v>B级</v>
          </cell>
        </row>
        <row r="110">
          <cell r="A110" t="str">
            <v>全国高等学校民航服务技能大赛</v>
          </cell>
          <cell r="B110" t="str">
            <v>B级</v>
          </cell>
        </row>
        <row r="111">
          <cell r="A111" t="str">
            <v>“求是杯”国际诗歌创作与翻译大赛</v>
          </cell>
          <cell r="B111" t="str">
            <v>B级</v>
          </cell>
        </row>
        <row r="112">
          <cell r="A112" t="str">
            <v>时报金犊奖</v>
          </cell>
          <cell r="B112" t="str">
            <v>B级</v>
          </cell>
        </row>
        <row r="113">
          <cell r="A113" t="str">
            <v>国际先进机器人及仿真技术大赛</v>
          </cell>
          <cell r="B113" t="str">
            <v>B级</v>
          </cell>
        </row>
        <row r="114">
          <cell r="A114" t="str">
            <v>金蝶云管理创新杯</v>
          </cell>
          <cell r="B114" t="str">
            <v>B级</v>
          </cell>
        </row>
        <row r="115">
          <cell r="A115" t="str">
            <v>“品茗杯”全国高校智能建造创新应用大赛</v>
          </cell>
          <cell r="B115" t="str">
            <v>B级</v>
          </cell>
        </row>
        <row r="116">
          <cell r="A116" t="str">
            <v>“泰山杯”全国医学影像技术专业大学生(本科)实践技能大赛</v>
          </cell>
          <cell r="B116" t="str">
            <v>B级</v>
          </cell>
        </row>
        <row r="117">
          <cell r="A117" t="str">
            <v>新华三杯全国大学生数字技术大赛</v>
          </cell>
          <cell r="B117" t="str">
            <v>B级</v>
          </cell>
        </row>
        <row r="118">
          <cell r="A118" t="str">
            <v>中国研究生数学建模竞赛</v>
          </cell>
          <cell r="B118" t="str">
            <v>B级</v>
          </cell>
        </row>
        <row r="119">
          <cell r="A119" t="str">
            <v>全国大学生职业规划大赛</v>
          </cell>
          <cell r="B119" t="str">
            <v>B级</v>
          </cell>
        </row>
        <row r="120">
          <cell r="A120" t="str">
            <v>"京彩大创"北京大学生创新创业大赛</v>
          </cell>
          <cell r="B120" t="str">
            <v>B级</v>
          </cell>
        </row>
        <row r="121">
          <cell r="A121" t="str">
            <v>HICOOL全球创业大赛</v>
          </cell>
          <cell r="B121" t="str">
            <v>B级</v>
          </cell>
        </row>
        <row r="122">
          <cell r="A122" t="str">
            <v>创青春中国青年碳中和创新创业大赛</v>
          </cell>
          <cell r="B122" t="str">
            <v>B级</v>
          </cell>
        </row>
        <row r="123">
          <cell r="A123" t="str">
            <v>全国油气地质大赛</v>
          </cell>
          <cell r="B123" t="str">
            <v>C级</v>
          </cell>
        </row>
        <row r="124">
          <cell r="A124" t="str">
            <v>东方杯全国大学生勘探地球物理大赛</v>
          </cell>
          <cell r="B124" t="str">
            <v>C级</v>
          </cell>
        </row>
        <row r="125">
          <cell r="A125" t="str">
            <v>中国海洋工程设计大赛</v>
          </cell>
          <cell r="B125" t="str">
            <v>C级</v>
          </cell>
        </row>
        <row r="126">
          <cell r="A126" t="str">
            <v>全国能源翻译大赛</v>
          </cell>
          <cell r="B126" t="str">
            <v>C级</v>
          </cell>
        </row>
        <row r="127">
          <cell r="A127" t="str">
            <v>北京市大学生物理实验竞赛</v>
          </cell>
          <cell r="B127" t="str">
            <v>C级</v>
          </cell>
        </row>
        <row r="128">
          <cell r="A128" t="str">
            <v>北京市化学实验大赛</v>
          </cell>
          <cell r="B128" t="str">
            <v>C级</v>
          </cell>
        </row>
        <row r="129">
          <cell r="A129" t="str">
            <v>“创新杯”全国大学生地球物理知识竞赛</v>
          </cell>
          <cell r="B129" t="str">
            <v>C级</v>
          </cell>
        </row>
        <row r="130">
          <cell r="A130" t="str">
            <v>华北五省大学生机器人大赛</v>
          </cell>
          <cell r="B130" t="str">
            <v>C级</v>
          </cell>
        </row>
        <row r="131">
          <cell r="A131" t="str">
            <v>北京市大学生机器人大赛</v>
          </cell>
          <cell r="B131" t="str">
            <v>C级</v>
          </cell>
        </row>
        <row r="132">
          <cell r="A132" t="str">
            <v>协鑫杯国际大学生科技能源创新创业大赛</v>
          </cell>
          <cell r="B132" t="str">
            <v>C级</v>
          </cell>
        </row>
        <row r="133">
          <cell r="A133" t="str">
            <v>全国大学生英语辩论赛</v>
          </cell>
          <cell r="B133" t="str">
            <v>C级</v>
          </cell>
        </row>
        <row r="134">
          <cell r="A134" t="str">
            <v>全国大学生英语演讲比赛</v>
          </cell>
          <cell r="B134" t="str">
            <v>C级</v>
          </cell>
        </row>
        <row r="135">
          <cell r="A135" t="str">
            <v>全国大学生英语竞赛</v>
          </cell>
          <cell r="B135" t="str">
            <v>C级</v>
          </cell>
        </row>
        <row r="136">
          <cell r="A136" t="str">
            <v>北京市大学生化工原理竞赛</v>
          </cell>
          <cell r="B136" t="str">
            <v>C级</v>
          </cell>
        </row>
        <row r="137">
          <cell r="A137" t="str">
            <v>中国大学生Chem-E-Car竞赛</v>
          </cell>
          <cell r="B137" t="str">
            <v>C级</v>
          </cell>
        </row>
        <row r="138">
          <cell r="A138" t="str">
            <v>“PetroCup”国际石油工程知识竞赛</v>
          </cell>
          <cell r="B138" t="str">
            <v>C级</v>
          </cell>
        </row>
        <row r="139">
          <cell r="A139" t="str">
            <v>全国应用型人才综合技能大赛</v>
          </cell>
          <cell r="B139" t="str">
            <v>C级</v>
          </cell>
        </row>
        <row r="140">
          <cell r="A140" t="str">
            <v>首都大学生资源环境论坛</v>
          </cell>
          <cell r="B140" t="str">
            <v>C级</v>
          </cell>
        </row>
        <row r="141">
          <cell r="A141" t="str">
            <v>全国石油工程知识竞赛</v>
          </cell>
          <cell r="B141" t="str">
            <v>C级</v>
          </cell>
        </row>
        <row r="142">
          <cell r="A142" t="str">
            <v>中国工程机器人大赛暨国际公开赛</v>
          </cell>
          <cell r="B142" t="str">
            <v>C级</v>
          </cell>
        </row>
        <row r="143">
          <cell r="A143" t="str">
            <v>中国研究生机器人创意大赛</v>
          </cell>
          <cell r="B143" t="str">
            <v>C级</v>
          </cell>
        </row>
        <row r="144">
          <cell r="A144" t="str">
            <v>中国研究生“双碳”创新与创意大赛</v>
          </cell>
          <cell r="B144" t="str">
            <v>C级</v>
          </cell>
        </row>
        <row r="145">
          <cell r="A145" t="str">
            <v>全国高校安全科学与工程大学生实践与创新作品大赛</v>
          </cell>
          <cell r="B145" t="str">
            <v>C级</v>
          </cell>
        </row>
        <row r="146">
          <cell r="A146" t="str">
            <v>“东方财富杯”全国大学生金融挑战赛</v>
          </cell>
          <cell r="B146" t="str">
            <v>C级</v>
          </cell>
        </row>
        <row r="147">
          <cell r="A147" t="str">
            <v>全国大学生油气储运工程设计大赛</v>
          </cell>
          <cell r="B147" t="str">
            <v>C级</v>
          </cell>
        </row>
        <row r="148">
          <cell r="A148" t="str">
            <v>全国大学生计算机技能应用大赛</v>
          </cell>
          <cell r="B148" t="str">
            <v>C级</v>
          </cell>
        </row>
        <row r="149">
          <cell r="A149" t="str">
            <v>非常规油气知识竞赛</v>
          </cell>
          <cell r="B149" t="str">
            <v>D级</v>
          </cell>
        </row>
        <row r="150">
          <cell r="A150" t="str">
            <v>马克思主义中国化学术论文大赛</v>
          </cell>
          <cell r="B150" t="str">
            <v>D级</v>
          </cell>
        </row>
        <row r="151">
          <cell r="A151" t="str">
            <v>尖峰时刻--商业模拟大赛</v>
          </cell>
          <cell r="B151" t="str">
            <v>D级</v>
          </cell>
        </row>
        <row r="152">
          <cell r="A152" t="str">
            <v>全国大学生测井技能大赛</v>
          </cell>
          <cell r="B152" t="str">
            <v>D级</v>
          </cell>
        </row>
        <row r="153">
          <cell r="A153" t="str">
            <v>全国博士生学术论坛</v>
          </cell>
          <cell r="B153" t="str">
            <v>D级</v>
          </cell>
        </row>
        <row r="154">
          <cell r="A154" t="str">
            <v>全国高校环保科技创意设计大赛</v>
          </cell>
          <cell r="B154" t="str">
            <v>D级</v>
          </cell>
        </row>
        <row r="155">
          <cell r="A155" t="str">
            <v>SPE全球（亚太地区）论文大赛</v>
          </cell>
          <cell r="B155" t="str">
            <v>D级</v>
          </cell>
        </row>
        <row r="156">
          <cell r="A156" t="str">
            <v>“数创杯”全国大学生数学建模挑战赛</v>
          </cell>
          <cell r="B156" t="str">
            <v>D级</v>
          </cell>
        </row>
        <row r="157">
          <cell r="A157" t="str">
            <v>数学中国数学建模网络挑战赛</v>
          </cell>
          <cell r="B157" t="str">
            <v>D级</v>
          </cell>
        </row>
        <row r="158">
          <cell r="A158" t="str">
            <v>亚太地区大学生数学建模竞赛（APMCM亚太地区大学生数学建模竞赛）</v>
          </cell>
          <cell r="B158" t="str">
            <v>D级</v>
          </cell>
        </row>
        <row r="159">
          <cell r="A159" t="str">
            <v>全国大学生电工数学建模竞赛</v>
          </cell>
          <cell r="B159" t="str">
            <v>D级</v>
          </cell>
        </row>
        <row r="160">
          <cell r="A160" t="str">
            <v>SPE亚太区国际石油工程知识竞赛</v>
          </cell>
          <cell r="B160" t="str">
            <v>D级</v>
          </cell>
        </row>
        <row r="161">
          <cell r="A161" t="str">
            <v>GMC挑战赛(国际企业管理挑战赛)</v>
          </cell>
          <cell r="B161" t="str">
            <v>D级</v>
          </cell>
        </row>
        <row r="162">
          <cell r="A162" t="str">
            <v>北京市大学生数学竞赛</v>
          </cell>
          <cell r="B162" t="str">
            <v>D级</v>
          </cell>
        </row>
        <row r="163">
          <cell r="A163" t="str">
            <v>“创慧湖”苏州独墅湖全国大学生创业大赛</v>
          </cell>
          <cell r="B163" t="str">
            <v>D级</v>
          </cell>
        </row>
        <row r="164">
          <cell r="A164" t="str">
            <v>全国大学生石油科技创新创业大赛</v>
          </cell>
          <cell r="B164" t="str">
            <v>D级</v>
          </cell>
        </row>
        <row r="165">
          <cell r="A165" t="str">
            <v>华教杯全国大学生数学竞赛</v>
          </cell>
          <cell r="B165" t="str">
            <v>D级</v>
          </cell>
        </row>
        <row r="166">
          <cell r="A166" t="str">
            <v>全国大学生物理竞赛</v>
          </cell>
          <cell r="B166" t="str">
            <v>D级</v>
          </cell>
        </row>
        <row r="167">
          <cell r="A167" t="str">
            <v>五一数学建模竞赛</v>
          </cell>
          <cell r="B167" t="str">
            <v>D级</v>
          </cell>
        </row>
        <row r="168">
          <cell r="A168" t="str">
            <v>中青杯全国大学生数学建模竞赛</v>
          </cell>
          <cell r="B168" t="str">
            <v>D级</v>
          </cell>
        </row>
        <row r="169">
          <cell r="A169" t="str">
            <v>美国大学生数学建模竞赛</v>
          </cell>
          <cell r="B169" t="str">
            <v>D级</v>
          </cell>
        </row>
        <row r="170">
          <cell r="A170" t="str">
            <v>中国研究生能源装备创新设计大赛</v>
          </cell>
          <cell r="B170" t="str">
            <v>D级</v>
          </cell>
        </row>
        <row r="171">
          <cell r="A171" t="str">
            <v>康菲未来之路能源创新大赛</v>
          </cell>
          <cell r="B171" t="str">
            <v>D级</v>
          </cell>
        </row>
        <row r="172">
          <cell r="A172" t="str">
            <v>全国油气地质知识竞赛</v>
          </cell>
          <cell r="B172" t="str">
            <v>D级</v>
          </cell>
        </row>
        <row r="173">
          <cell r="A173" t="str">
            <v>全国油气地质研究生学术论坛</v>
          </cell>
          <cell r="B173" t="str">
            <v>D级</v>
          </cell>
        </row>
        <row r="174">
          <cell r="A174" t="str">
            <v>“互联网+化学反应工程”课模设计大赛</v>
          </cell>
          <cell r="B174" t="str">
            <v>D级</v>
          </cell>
        </row>
        <row r="175">
          <cell r="A175" t="str">
            <v>世界机器人大赛</v>
          </cell>
          <cell r="B175" t="str">
            <v>D级</v>
          </cell>
        </row>
        <row r="176">
          <cell r="A176" t="str">
            <v>圆梦天使杯国际空中机器人大赛</v>
          </cell>
          <cell r="B176" t="str">
            <v>D级</v>
          </cell>
        </row>
        <row r="177">
          <cell r="A177" t="str">
            <v>全国大学生水下机器人大赛</v>
          </cell>
          <cell r="B177" t="str">
            <v>D级</v>
          </cell>
        </row>
        <row r="178">
          <cell r="A178" t="str">
            <v>中国机器博弈竞赛</v>
          </cell>
          <cell r="B178" t="str">
            <v>D级</v>
          </cell>
        </row>
        <row r="179">
          <cell r="A179" t="str">
            <v>国际自主智能机器人大赛</v>
          </cell>
          <cell r="B179" t="str">
            <v>D级</v>
          </cell>
        </row>
        <row r="180">
          <cell r="A180" t="str">
            <v>中国教育机器人大赛</v>
          </cell>
          <cell r="B180" t="str">
            <v>D级</v>
          </cell>
        </row>
        <row r="181">
          <cell r="A181" t="str">
            <v>全国大学生水下机器人学科竞赛</v>
          </cell>
          <cell r="B181" t="str">
            <v>D级</v>
          </cell>
        </row>
        <row r="182">
          <cell r="A182" t="str">
            <v>国际水中机器人大赛</v>
          </cell>
          <cell r="B182" t="str">
            <v>D级</v>
          </cell>
        </row>
        <row r="183">
          <cell r="A183" t="str">
            <v>中国智能机器人格斗及竞技大赛</v>
          </cell>
          <cell r="B183" t="str">
            <v>D级</v>
          </cell>
        </row>
        <row r="184">
          <cell r="A184" t="str">
            <v>“全国百篇优秀管理案例”评选</v>
          </cell>
          <cell r="B184" t="str">
            <v>D级</v>
          </cell>
        </row>
        <row r="185">
          <cell r="A185" t="str">
            <v>全国管理案例精英赛</v>
          </cell>
          <cell r="B185" t="str">
            <v>D级</v>
          </cell>
        </row>
        <row r="186">
          <cell r="A186" t="str">
            <v>全国MPAcc学生案例大赛</v>
          </cell>
          <cell r="B186" t="str">
            <v>D级</v>
          </cell>
        </row>
        <row r="187">
          <cell r="A187" t="str">
            <v>北京大学生文创大赛</v>
          </cell>
          <cell r="B187" t="str">
            <v>D级</v>
          </cell>
        </row>
        <row r="188">
          <cell r="A188" t="str">
            <v>大学生科技创新作品与专利成果展示推介会</v>
          </cell>
          <cell r="B188" t="str">
            <v>D级</v>
          </cell>
        </row>
        <row r="189">
          <cell r="A189" t="str">
            <v>北京环保动漫设计大赛</v>
          </cell>
          <cell r="B189" t="str">
            <v>D级</v>
          </cell>
        </row>
        <row r="190">
          <cell r="A190" t="str">
            <v>全国海洋知识竞赛</v>
          </cell>
          <cell r="B190" t="str">
            <v>D级</v>
          </cell>
        </row>
        <row r="191">
          <cell r="A191" t="str">
            <v>中国大学生程序设计大赛（CCPC）</v>
          </cell>
          <cell r="B191" t="str">
            <v>D级</v>
          </cell>
        </row>
        <row r="192">
          <cell r="A192" t="str">
            <v>ASC世界大学生超级计算机竞赛</v>
          </cell>
          <cell r="B192" t="str">
            <v>D级</v>
          </cell>
        </row>
        <row r="193">
          <cell r="A193" t="str">
            <v>北京市大学生电子设计竞赛</v>
          </cell>
          <cell r="B193" t="str">
            <v>D级</v>
          </cell>
        </row>
        <row r="194">
          <cell r="A194" t="str">
            <v>开放原子开源大赛</v>
          </cell>
          <cell r="B194" t="str">
            <v>D级</v>
          </cell>
        </row>
        <row r="195">
          <cell r="A195" t="str">
            <v>全国高校大学生讲思政课公开课</v>
          </cell>
          <cell r="B195" t="str">
            <v>D级</v>
          </cell>
        </row>
        <row r="196">
          <cell r="A196" t="str">
            <v>北京市大学生英语演讲比赛</v>
          </cell>
          <cell r="B196" t="str">
            <v>D级</v>
          </cell>
        </row>
        <row r="197">
          <cell r="A197" t="str">
            <v>普通地质大赛</v>
          </cell>
          <cell r="B197" t="str">
            <v>D级</v>
          </cell>
        </row>
        <row r="198">
          <cell r="A198" t="str">
            <v>大地构造知识竞赛</v>
          </cell>
          <cell r="B198" t="str">
            <v>D级</v>
          </cell>
        </row>
        <row r="199">
          <cell r="A199" t="str">
            <v>大学生论坛</v>
          </cell>
          <cell r="B199" t="str">
            <v>D级</v>
          </cell>
        </row>
        <row r="200">
          <cell r="A200" t="str">
            <v>全国地学研究生论坛</v>
          </cell>
          <cell r="B200" t="str">
            <v>D级</v>
          </cell>
        </row>
        <row r="201">
          <cell r="A201" t="str">
            <v>亚太地区AAPG-IBA竞赛</v>
          </cell>
          <cell r="B201" t="str">
            <v>D级</v>
          </cell>
        </row>
        <row r="202">
          <cell r="A202" t="str">
            <v>全国有机地球化学学术会议</v>
          </cell>
          <cell r="B202" t="str">
            <v>D级</v>
          </cell>
        </row>
        <row r="203">
          <cell r="A203" t="str">
            <v>“经纬杯”首都高校地理知识竞赛</v>
          </cell>
          <cell r="B203" t="str">
            <v>D级</v>
          </cell>
        </row>
        <row r="204">
          <cell r="A204" t="str">
            <v>华山杯数学竞赛</v>
          </cell>
          <cell r="B204" t="str">
            <v>D级</v>
          </cell>
        </row>
        <row r="205">
          <cell r="A205" t="str">
            <v>数维杯数学建模大赛</v>
          </cell>
          <cell r="B205" t="str">
            <v>D级</v>
          </cell>
        </row>
        <row r="206">
          <cell r="A206" t="str">
            <v>认证杯数学中国数学建模竞赛</v>
          </cell>
          <cell r="B206" t="str">
            <v>D级</v>
          </cell>
        </row>
        <row r="207">
          <cell r="A207" t="str">
            <v>亚洲大学生创新数学挑战赛</v>
          </cell>
          <cell r="B207" t="str">
            <v>D级</v>
          </cell>
        </row>
        <row r="208">
          <cell r="A208" t="str">
            <v>美国数学建模大赛ICM</v>
          </cell>
          <cell r="B208" t="str">
            <v>D级</v>
          </cell>
        </row>
        <row r="209">
          <cell r="A209" t="str">
            <v>全国大学生数学竞赛网络挑战赛</v>
          </cell>
          <cell r="B209" t="str">
            <v>D级</v>
          </cell>
        </row>
        <row r="210">
          <cell r="A210" t="str">
            <v>“华为杯”全国研究生数学建模竞赛</v>
          </cell>
          <cell r="B210" t="str">
            <v>D级</v>
          </cell>
        </row>
        <row r="211">
          <cell r="A211" t="str">
            <v>华中地区大学生数学建模邀请赛</v>
          </cell>
          <cell r="B211" t="str">
            <v>D级</v>
          </cell>
        </row>
        <row r="212">
          <cell r="A212" t="str">
            <v>数学中国数学建模国际赛</v>
          </cell>
          <cell r="B212" t="str">
            <v>D级</v>
          </cell>
        </row>
        <row r="213">
          <cell r="A213" t="str">
            <v>全国大学生英语作文大赛</v>
          </cell>
          <cell r="B213" t="str">
            <v>D级</v>
          </cell>
        </row>
        <row r="214">
          <cell r="A214" t="str">
            <v>全国大学生英语语法挑战赛</v>
          </cell>
          <cell r="B214" t="str">
            <v>D级</v>
          </cell>
        </row>
        <row r="215">
          <cell r="A215" t="str">
            <v>全国大学生英语词汇创新与实践知识竞赛</v>
          </cell>
          <cell r="B215" t="str">
            <v>D级</v>
          </cell>
        </row>
        <row r="216">
          <cell r="A216" t="str">
            <v>国际大学生英语词汇挑战赛</v>
          </cell>
          <cell r="B216" t="str">
            <v>D级</v>
          </cell>
        </row>
        <row r="217">
          <cell r="A217" t="str">
            <v>普译奖全国大学生翻译比赛</v>
          </cell>
          <cell r="B217" t="str">
            <v>D级</v>
          </cell>
        </row>
        <row r="218">
          <cell r="A218" t="str">
            <v>英语世界杯全国大学生翻译大赛</v>
          </cell>
          <cell r="B218" t="str">
            <v>D级</v>
          </cell>
        </row>
        <row r="219">
          <cell r="A219" t="str">
            <v>全国高校商务翻译（英语）能力挑战赛</v>
          </cell>
          <cell r="B219" t="str">
            <v>D级</v>
          </cell>
        </row>
        <row r="220">
          <cell r="A220" t="str">
            <v>CATICS英语词汇赛</v>
          </cell>
          <cell r="B220" t="str">
            <v>D级</v>
          </cell>
        </row>
        <row r="221">
          <cell r="A221" t="str">
            <v>全国大学生英语翻译能力竞赛汉译英</v>
          </cell>
          <cell r="B221" t="str">
            <v>D级</v>
          </cell>
        </row>
        <row r="222">
          <cell r="A222" t="str">
            <v>中外传播杯全国大学生英语翻译大赛</v>
          </cell>
          <cell r="B222" t="str">
            <v>D级</v>
          </cell>
        </row>
        <row r="223">
          <cell r="A223" t="str">
            <v>“高教社杯”全国商务英语实践大赛</v>
          </cell>
          <cell r="B223" t="str">
            <v>D级</v>
          </cell>
        </row>
        <row r="224">
          <cell r="A224" t="str">
            <v>“BETT杯”全国大学生英语词汇大赛</v>
          </cell>
          <cell r="B224" t="str">
            <v>D级</v>
          </cell>
        </row>
        <row r="225">
          <cell r="A225" t="str">
            <v>全国高校创新英语挑战活动综合能力赛</v>
          </cell>
          <cell r="B225" t="str">
            <v>D级</v>
          </cell>
        </row>
        <row r="226">
          <cell r="A226" t="str">
            <v>全国高校创新英语挑战活动英语词汇赛</v>
          </cell>
          <cell r="B226" t="str">
            <v>D级</v>
          </cell>
        </row>
        <row r="227">
          <cell r="A227" t="str">
            <v>普译奖全国大学生英语写作大赛</v>
          </cell>
          <cell r="B227" t="str">
            <v>D级</v>
          </cell>
        </row>
        <row r="228">
          <cell r="A228" t="str">
            <v>全国大学生新媒体大赛</v>
          </cell>
          <cell r="B228" t="str">
            <v>D级</v>
          </cell>
        </row>
        <row r="229">
          <cell r="A229" t="str">
            <v>全国大学生职业发展大赛</v>
          </cell>
          <cell r="B229" t="str">
            <v>D级</v>
          </cell>
        </row>
        <row r="230">
          <cell r="A230" t="str">
            <v>全国大学生创新能力大赛</v>
          </cell>
          <cell r="B230" t="str">
            <v>D级</v>
          </cell>
        </row>
        <row r="231">
          <cell r="A231" t="str">
            <v>总体国家安全观知识竞赛</v>
          </cell>
          <cell r="B231" t="str">
            <v>D级</v>
          </cell>
        </row>
        <row r="232">
          <cell r="A232" t="str">
            <v>大学生校园安全科普竞赛</v>
          </cell>
          <cell r="B232" t="str">
            <v>D级</v>
          </cell>
        </row>
        <row r="233">
          <cell r="A233" t="str">
            <v>中国语言文字能力赛</v>
          </cell>
          <cell r="B233" t="str">
            <v>D级</v>
          </cell>
        </row>
        <row r="234">
          <cell r="A234" t="str">
            <v>“创客北京”创新创业大赛</v>
          </cell>
          <cell r="B234" t="str">
            <v>D级</v>
          </cell>
        </row>
        <row r="235">
          <cell r="A235" t="str">
            <v>高教杯全国大学生数学建模</v>
          </cell>
          <cell r="B235" t="str">
            <v>D级</v>
          </cell>
        </row>
        <row r="236">
          <cell r="A236" t="str">
            <v>数维杯大学生国际数学建模挑战赛</v>
          </cell>
          <cell r="B236" t="str">
            <v>D级</v>
          </cell>
        </row>
        <row r="237">
          <cell r="A237" t="str">
            <v>数维杯全国大学生数学建模竞赛</v>
          </cell>
          <cell r="B237" t="str">
            <v>D级</v>
          </cell>
        </row>
        <row r="238">
          <cell r="A238" t="str">
            <v>全国油气储运工程数值仿真技能创新大赛</v>
          </cell>
          <cell r="B238" t="str">
            <v>D级</v>
          </cell>
        </row>
        <row r="239">
          <cell r="A239" t="str">
            <v>全国石化及炼油、化工装置模拟器操作大赛</v>
          </cell>
          <cell r="B239" t="str">
            <v>D级</v>
          </cell>
        </row>
        <row r="240">
          <cell r="A240" t="str">
            <v>航海技能大赛</v>
          </cell>
          <cell r="B240" t="str">
            <v>D级</v>
          </cell>
        </row>
        <row r="241">
          <cell r="A241" t="str">
            <v>中国应急救援创新设计大赛</v>
          </cell>
          <cell r="B241" t="str">
            <v>D级</v>
          </cell>
        </row>
        <row r="242">
          <cell r="A242" t="str">
            <v>全国大学生可再生能源优秀科技作品竞赛</v>
          </cell>
          <cell r="B242" t="str">
            <v>D级</v>
          </cell>
        </row>
        <row r="243">
          <cell r="A243" t="str">
            <v>International Open Internet Olympiad</v>
          </cell>
          <cell r="B243" t="str">
            <v>D级</v>
          </cell>
        </row>
        <row r="244">
          <cell r="A244" t="str">
            <v>全国大学生算法设计与编程挑战赛</v>
          </cell>
          <cell r="B244" t="str">
            <v>D级</v>
          </cell>
        </row>
        <row r="245">
          <cell r="A245" t="str">
            <v>国际青年人工智能大赛</v>
          </cell>
          <cell r="B245" t="str">
            <v>D级</v>
          </cell>
        </row>
        <row r="246">
          <cell r="A246" t="str">
            <v>集成电路EDA设计精英挑战赛</v>
          </cell>
          <cell r="B246" t="str">
            <v>D级</v>
          </cell>
        </row>
        <row r="247">
          <cell r="A247" t="str">
            <v>Solver Challenge竞赛</v>
          </cell>
          <cell r="B247" t="str">
            <v>D级</v>
          </cell>
        </row>
        <row r="248">
          <cell r="A248" t="str">
            <v>“传智杯”全国大学生IT技能大赛</v>
          </cell>
          <cell r="B248" t="str">
            <v>D级</v>
          </cell>
        </row>
        <row r="249">
          <cell r="A249" t="str">
            <v>Super Computing, SC-SCC</v>
          </cell>
          <cell r="B249" t="str">
            <v>D级</v>
          </cell>
        </row>
        <row r="250">
          <cell r="A250" t="str">
            <v>International Supercomputing Conference，ISC-SCC</v>
          </cell>
          <cell r="B250" t="str">
            <v>D级</v>
          </cell>
        </row>
        <row r="251">
          <cell r="A251" t="str">
            <v>GraphChallenge</v>
          </cell>
          <cell r="B251" t="str">
            <v>D级</v>
          </cell>
        </row>
        <row r="252">
          <cell r="A252" t="str">
            <v>研究生电子设计竞赛</v>
          </cell>
          <cell r="B252" t="str">
            <v>D级</v>
          </cell>
        </row>
        <row r="253">
          <cell r="A253" t="str">
            <v>International Conference On Computer Aided Design，ICCAD</v>
          </cell>
          <cell r="B253" t="str">
            <v>D级</v>
          </cell>
        </row>
        <row r="254">
          <cell r="A254" t="str">
            <v>Design Automation Conference,DAC</v>
          </cell>
          <cell r="B254" t="str">
            <v>D级</v>
          </cell>
        </row>
        <row r="255">
          <cell r="A255" t="str">
            <v>EDAthon</v>
          </cell>
          <cell r="B255" t="str">
            <v>D级</v>
          </cell>
        </row>
        <row r="256">
          <cell r="A256" t="str">
            <v>Mathorcup高校数学建模挑战赛</v>
          </cell>
          <cell r="B256" t="str">
            <v>D级</v>
          </cell>
        </row>
        <row r="257">
          <cell r="A257" t="str">
            <v>未来商务（英语）谈判精英赛</v>
          </cell>
          <cell r="B257" t="str">
            <v>D级</v>
          </cell>
        </row>
        <row r="258">
          <cell r="A258" t="str">
            <v>“郑商所杯”全国大学生金融模拟交易大赛</v>
          </cell>
          <cell r="B258" t="str">
            <v>D级</v>
          </cell>
        </row>
        <row r="259">
          <cell r="A259" t="str">
            <v>“young”帆期海——大商所首届大学生衍生品实践大赛</v>
          </cell>
          <cell r="B259" t="str">
            <v>D级</v>
          </cell>
        </row>
        <row r="260">
          <cell r="A260" t="str">
            <v>世界大学生辩论锦标赛（WUDC）</v>
          </cell>
          <cell r="B260" t="str">
            <v>D级</v>
          </cell>
        </row>
        <row r="261">
          <cell r="A261" t="str">
            <v>亚洲大学生辩论赛(ABP)</v>
          </cell>
          <cell r="B261" t="str">
            <v>D级</v>
          </cell>
        </row>
        <row r="262">
          <cell r="A262" t="str">
            <v>东北亚国际英语辩论公开赛(NEAO–Northeast Asian Open)</v>
          </cell>
          <cell r="B262" t="str">
            <v>D级</v>
          </cell>
        </row>
        <row r="263">
          <cell r="A263" t="str">
            <v>CATTI杯全国翻译大赛</v>
          </cell>
          <cell r="B263" t="str">
            <v>D级</v>
          </cell>
        </row>
        <row r="264">
          <cell r="A264" t="str">
            <v>全国大学生英语辩论赛(CUDC)</v>
          </cell>
          <cell r="B264" t="str">
            <v>D级</v>
          </cell>
        </row>
        <row r="265">
          <cell r="A265" t="str">
            <v>全国口译大赛</v>
          </cell>
          <cell r="B265" t="str">
            <v>D级</v>
          </cell>
        </row>
        <row r="266">
          <cell r="A266" t="str">
            <v>全国理工类院校本科生外语创新大赛</v>
          </cell>
          <cell r="B266" t="str">
            <v>D级</v>
          </cell>
        </row>
        <row r="267">
          <cell r="A267" t="str">
            <v>全国高校商务英语竞赛</v>
          </cell>
          <cell r="B267" t="str">
            <v>D级</v>
          </cell>
        </row>
        <row r="268">
          <cell r="A268" t="str">
            <v>“外教社杯”北京高校青年人才国际胜任力大赛</v>
          </cell>
          <cell r="B268" t="str">
            <v>D级</v>
          </cell>
        </row>
        <row r="269">
          <cell r="A269" t="str">
            <v>北京市大学生“用外语讲好中国故事”优秀短视频比赛</v>
          </cell>
          <cell r="B269" t="str">
            <v>D级</v>
          </cell>
        </row>
        <row r="270">
          <cell r="A270" t="str">
            <v>北京辩论公开赛</v>
          </cell>
          <cell r="B270" t="str">
            <v>D级</v>
          </cell>
        </row>
        <row r="271">
          <cell r="A271" t="str">
            <v>外研社英语辩论公开赛</v>
          </cell>
          <cell r="B271" t="str">
            <v>D级</v>
          </cell>
        </row>
        <row r="272">
          <cell r="A272" t="str">
            <v>外研社国际锦标赛(IT)</v>
          </cell>
          <cell r="B272" t="str">
            <v>D级</v>
          </cell>
        </row>
        <row r="273">
          <cell r="A273" t="str">
            <v>北京高校联合英语辩论新手赛(Beijing Novice Inter-Varsity)</v>
          </cell>
          <cell r="B273" t="str">
            <v>D级</v>
          </cell>
        </row>
        <row r="274">
          <cell r="A274" t="str">
            <v>上海国际辩论公开赛(Shanghai International Debate Open,简称SIDO)</v>
          </cell>
          <cell r="B274" t="str">
            <v>D级</v>
          </cell>
        </row>
        <row r="275">
          <cell r="A275" t="str">
            <v>上海国际辩论挑战赛(Shanghai International Debate Challenge,SIDC)</v>
          </cell>
          <cell r="B275" t="str">
            <v>D级</v>
          </cell>
        </row>
        <row r="276">
          <cell r="A276" t="str">
            <v>北大新老辩手组合赛(PKUPro-Am)</v>
          </cell>
          <cell r="B276" t="str">
            <v>D级</v>
          </cell>
        </row>
        <row r="277">
          <cell r="A277" t="str">
            <v>“沪江杯”科技翻译大赛</v>
          </cell>
          <cell r="B277" t="str">
            <v>D级</v>
          </cell>
        </row>
        <row r="278">
          <cell r="A278" t="str">
            <v>“中外传播杯”全国大学生英语语法大赛</v>
          </cell>
          <cell r="B278" t="str">
            <v>D级</v>
          </cell>
        </row>
        <row r="279">
          <cell r="A279" t="str">
            <v>全国商务英语实践技能大赛</v>
          </cell>
          <cell r="B279" t="str">
            <v>D级</v>
          </cell>
        </row>
        <row r="280">
          <cell r="A280" t="str">
            <v>全国高校大学生外语水平能力大赛</v>
          </cell>
          <cell r="B280" t="str">
            <v>D级</v>
          </cell>
        </row>
        <row r="281">
          <cell r="A281" t="str">
            <v>“学研汇智杯”全国高校商务英语综合能力大赛</v>
          </cell>
          <cell r="B281" t="str">
            <v>D级</v>
          </cell>
        </row>
        <row r="282">
          <cell r="A282" t="str">
            <v>高校电气电子工程创新大赛</v>
          </cell>
          <cell r="B282" t="str">
            <v>D级</v>
          </cell>
        </row>
        <row r="283">
          <cell r="A283" t="str">
            <v>全国并行应用挑战赛（Parallel Application Challenge 简称PAC）</v>
          </cell>
          <cell r="B283" t="str">
            <v>D级</v>
          </cell>
        </row>
        <row r="284">
          <cell r="A284" t="str">
            <v>全国大学生化工过程数字创新竞赛</v>
          </cell>
          <cell r="B284" t="str">
            <v>D级</v>
          </cell>
        </row>
        <row r="285">
          <cell r="A285" t="str">
            <v>北京高校学生信息素养大赛</v>
          </cell>
          <cell r="B285" t="str">
            <v>D级</v>
          </cell>
        </row>
        <row r="286">
          <cell r="A286" t="str">
            <v>“天洑杯”全国高校数据建模大赛</v>
          </cell>
          <cell r="B286" t="str">
            <v>D级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1"/>
      <sheetName val="Sheet2"/>
      <sheetName val="Sheet3"/>
      <sheetName val="Sheet5"/>
    </sheetNames>
    <sheetDataSet>
      <sheetData sheetId="0"/>
      <sheetData sheetId="1"/>
      <sheetData sheetId="2"/>
      <sheetData sheetId="3">
        <row r="1">
          <cell r="B1" t="str">
            <v>宋佳滢</v>
          </cell>
          <cell r="C1">
            <v>2023010381</v>
          </cell>
        </row>
        <row r="2">
          <cell r="B2" t="str">
            <v>胡紫涵</v>
          </cell>
          <cell r="C2">
            <v>2024010457</v>
          </cell>
        </row>
        <row r="3">
          <cell r="B3" t="str">
            <v>施朝阳</v>
          </cell>
          <cell r="C3">
            <v>2024010458</v>
          </cell>
        </row>
        <row r="4">
          <cell r="B4" t="str">
            <v>靳铭超</v>
          </cell>
          <cell r="C4">
            <v>2024010459</v>
          </cell>
        </row>
        <row r="5">
          <cell r="B5" t="str">
            <v>袁翊淼</v>
          </cell>
          <cell r="C5">
            <v>2024010460</v>
          </cell>
        </row>
        <row r="6">
          <cell r="B6" t="str">
            <v>卢力瑛</v>
          </cell>
          <cell r="C6">
            <v>2024010461</v>
          </cell>
        </row>
        <row r="7">
          <cell r="B7" t="str">
            <v>佟安冉</v>
          </cell>
          <cell r="C7">
            <v>2024010462</v>
          </cell>
        </row>
        <row r="8">
          <cell r="B8" t="str">
            <v>杨子惠</v>
          </cell>
          <cell r="C8">
            <v>2024010463</v>
          </cell>
        </row>
        <row r="9">
          <cell r="B9" t="str">
            <v>胡婷</v>
          </cell>
          <cell r="C9">
            <v>2024010464</v>
          </cell>
        </row>
        <row r="10">
          <cell r="B10" t="str">
            <v>郝美超</v>
          </cell>
          <cell r="C10">
            <v>2024010465</v>
          </cell>
        </row>
        <row r="11">
          <cell r="B11" t="str">
            <v>王南南</v>
          </cell>
          <cell r="C11">
            <v>2024010466</v>
          </cell>
        </row>
        <row r="12">
          <cell r="B12" t="str">
            <v>韦程栋</v>
          </cell>
          <cell r="C12">
            <v>2024010467</v>
          </cell>
        </row>
        <row r="13">
          <cell r="B13" t="str">
            <v>王诚毅</v>
          </cell>
          <cell r="C13">
            <v>2024010468</v>
          </cell>
        </row>
        <row r="14">
          <cell r="B14" t="str">
            <v>何俊希</v>
          </cell>
          <cell r="C14">
            <v>2024010469</v>
          </cell>
        </row>
        <row r="15">
          <cell r="B15" t="str">
            <v>王路寒</v>
          </cell>
          <cell r="C15">
            <v>2024010471</v>
          </cell>
        </row>
        <row r="16">
          <cell r="B16" t="str">
            <v>李博航</v>
          </cell>
          <cell r="C16">
            <v>2024010473</v>
          </cell>
        </row>
        <row r="17">
          <cell r="B17" t="str">
            <v>葛亿盛</v>
          </cell>
          <cell r="C17">
            <v>2024010475</v>
          </cell>
        </row>
        <row r="18">
          <cell r="B18" t="str">
            <v>杨修齐</v>
          </cell>
          <cell r="C18">
            <v>2024010476</v>
          </cell>
        </row>
        <row r="19">
          <cell r="B19" t="str">
            <v>杨州</v>
          </cell>
          <cell r="C19">
            <v>2024010478</v>
          </cell>
        </row>
        <row r="20">
          <cell r="B20" t="str">
            <v>刘韬</v>
          </cell>
          <cell r="C20">
            <v>2024010479</v>
          </cell>
        </row>
        <row r="21">
          <cell r="B21" t="str">
            <v>谢煜轩</v>
          </cell>
          <cell r="C21">
            <v>2024010480</v>
          </cell>
        </row>
        <row r="22">
          <cell r="B22" t="str">
            <v>任熙嘉</v>
          </cell>
          <cell r="C22">
            <v>2024010481</v>
          </cell>
        </row>
        <row r="23">
          <cell r="B23" t="str">
            <v>方泽</v>
          </cell>
          <cell r="C23">
            <v>2024010482</v>
          </cell>
        </row>
        <row r="24">
          <cell r="B24" t="str">
            <v>杨清朋</v>
          </cell>
          <cell r="C24">
            <v>2024010483</v>
          </cell>
        </row>
        <row r="25">
          <cell r="B25" t="str">
            <v>任俊玮</v>
          </cell>
          <cell r="C25">
            <v>2024010484</v>
          </cell>
        </row>
        <row r="26">
          <cell r="B26" t="str">
            <v>马永龙</v>
          </cell>
          <cell r="C26">
            <v>2024010485</v>
          </cell>
        </row>
        <row r="27">
          <cell r="B27" t="str">
            <v>彭一航</v>
          </cell>
          <cell r="C27">
            <v>2024010486</v>
          </cell>
        </row>
        <row r="28">
          <cell r="B28" t="str">
            <v>杨悦</v>
          </cell>
          <cell r="C28">
            <v>2024010487</v>
          </cell>
        </row>
        <row r="29">
          <cell r="B29" t="str">
            <v>郭圣元</v>
          </cell>
          <cell r="C29">
            <v>2024010488</v>
          </cell>
        </row>
        <row r="30">
          <cell r="B30" t="str">
            <v>赵倩瑶</v>
          </cell>
          <cell r="C30">
            <v>2024010489</v>
          </cell>
        </row>
        <row r="31">
          <cell r="B31" t="str">
            <v>聂玲琳</v>
          </cell>
          <cell r="C31">
            <v>2024010490</v>
          </cell>
        </row>
        <row r="32">
          <cell r="B32" t="str">
            <v>田慧慧</v>
          </cell>
          <cell r="C32">
            <v>2024010491</v>
          </cell>
        </row>
        <row r="33">
          <cell r="B33" t="str">
            <v>吕莎莎</v>
          </cell>
          <cell r="C33">
            <v>2024010492</v>
          </cell>
        </row>
        <row r="34">
          <cell r="B34" t="str">
            <v>苗思蕊</v>
          </cell>
          <cell r="C34">
            <v>2024010493</v>
          </cell>
        </row>
        <row r="35">
          <cell r="B35" t="str">
            <v>姜明明</v>
          </cell>
          <cell r="C35">
            <v>2024010494</v>
          </cell>
        </row>
        <row r="36">
          <cell r="B36" t="str">
            <v>韩子路</v>
          </cell>
          <cell r="C36">
            <v>2024010495</v>
          </cell>
        </row>
        <row r="37">
          <cell r="B37" t="str">
            <v>董叶帆</v>
          </cell>
          <cell r="C37">
            <v>2024010496</v>
          </cell>
        </row>
        <row r="38">
          <cell r="B38" t="str">
            <v>赵晶晶</v>
          </cell>
          <cell r="C38">
            <v>2024010497</v>
          </cell>
        </row>
        <row r="39">
          <cell r="B39" t="str">
            <v>杨胤泽</v>
          </cell>
          <cell r="C39">
            <v>2024010498</v>
          </cell>
        </row>
        <row r="40">
          <cell r="B40" t="str">
            <v>李耀初</v>
          </cell>
          <cell r="C40">
            <v>2024010499</v>
          </cell>
        </row>
        <row r="41">
          <cell r="B41" t="str">
            <v>黄大原</v>
          </cell>
          <cell r="C41">
            <v>2024010500</v>
          </cell>
        </row>
        <row r="42">
          <cell r="B42" t="str">
            <v>成杰文</v>
          </cell>
          <cell r="C42">
            <v>2024010501</v>
          </cell>
        </row>
        <row r="43">
          <cell r="B43" t="str">
            <v>谯佳伟</v>
          </cell>
          <cell r="C43">
            <v>2024010502</v>
          </cell>
        </row>
        <row r="44">
          <cell r="B44" t="str">
            <v>孙立夫</v>
          </cell>
          <cell r="C44">
            <v>2024010503</v>
          </cell>
        </row>
        <row r="45">
          <cell r="B45" t="str">
            <v>陈启骏</v>
          </cell>
          <cell r="C45">
            <v>2024010504</v>
          </cell>
        </row>
        <row r="46">
          <cell r="B46" t="str">
            <v>李志聪</v>
          </cell>
          <cell r="C46">
            <v>2024010505</v>
          </cell>
        </row>
        <row r="47">
          <cell r="B47" t="str">
            <v>姚泓宇</v>
          </cell>
          <cell r="C47">
            <v>2024010506</v>
          </cell>
        </row>
        <row r="48">
          <cell r="B48" t="str">
            <v>赵佳富</v>
          </cell>
          <cell r="C48">
            <v>2024010507</v>
          </cell>
        </row>
        <row r="49">
          <cell r="B49" t="str">
            <v>谢文博</v>
          </cell>
          <cell r="C49">
            <v>2024010508</v>
          </cell>
        </row>
        <row r="50">
          <cell r="B50" t="str">
            <v>孙铭徽</v>
          </cell>
          <cell r="C50">
            <v>2024010509</v>
          </cell>
        </row>
        <row r="51">
          <cell r="B51" t="str">
            <v>钟家豪</v>
          </cell>
          <cell r="C51">
            <v>2024010510</v>
          </cell>
        </row>
        <row r="52">
          <cell r="B52" t="str">
            <v>吕程</v>
          </cell>
          <cell r="C52">
            <v>2024010511</v>
          </cell>
        </row>
        <row r="53">
          <cell r="B53" t="str">
            <v>朱健健</v>
          </cell>
          <cell r="C53">
            <v>2024010513</v>
          </cell>
        </row>
        <row r="54">
          <cell r="B54" t="str">
            <v>蒋卓达</v>
          </cell>
          <cell r="C54">
            <v>2024010514</v>
          </cell>
        </row>
        <row r="55">
          <cell r="B55" t="str">
            <v>刘起睿</v>
          </cell>
          <cell r="C55">
            <v>2024010515</v>
          </cell>
        </row>
        <row r="56">
          <cell r="B56" t="str">
            <v>彭好运</v>
          </cell>
          <cell r="C56">
            <v>2024010516</v>
          </cell>
        </row>
        <row r="57">
          <cell r="B57" t="str">
            <v>史欣谊</v>
          </cell>
          <cell r="C57">
            <v>2024010518</v>
          </cell>
        </row>
        <row r="58">
          <cell r="B58" t="str">
            <v>赵梓伯</v>
          </cell>
          <cell r="C58">
            <v>2024010519</v>
          </cell>
        </row>
        <row r="59">
          <cell r="B59" t="str">
            <v>刘诗雨</v>
          </cell>
          <cell r="C59">
            <v>2024010520</v>
          </cell>
        </row>
        <row r="60">
          <cell r="B60" t="str">
            <v>张蕊</v>
          </cell>
          <cell r="C60">
            <v>2024010521</v>
          </cell>
        </row>
        <row r="61">
          <cell r="B61" t="str">
            <v>艾芯蕊</v>
          </cell>
          <cell r="C61">
            <v>2024010522</v>
          </cell>
        </row>
        <row r="62">
          <cell r="B62" t="str">
            <v>胡启红</v>
          </cell>
          <cell r="C62">
            <v>2024010523</v>
          </cell>
        </row>
        <row r="63">
          <cell r="B63" t="str">
            <v>吕秋桦</v>
          </cell>
          <cell r="C63">
            <v>2024010524</v>
          </cell>
        </row>
        <row r="64">
          <cell r="B64" t="str">
            <v>何佳</v>
          </cell>
          <cell r="C64">
            <v>2024010525</v>
          </cell>
        </row>
        <row r="65">
          <cell r="B65" t="str">
            <v>阿优拉·沙帕尔别克</v>
          </cell>
          <cell r="C65">
            <v>2024010526</v>
          </cell>
        </row>
        <row r="66">
          <cell r="B66" t="str">
            <v>叶霖</v>
          </cell>
          <cell r="C66">
            <v>2024010527</v>
          </cell>
        </row>
        <row r="67">
          <cell r="B67" t="str">
            <v>黄贤君</v>
          </cell>
          <cell r="C67">
            <v>2024010528</v>
          </cell>
        </row>
        <row r="68">
          <cell r="B68" t="str">
            <v>孟煜杰</v>
          </cell>
          <cell r="C68">
            <v>2024010529</v>
          </cell>
        </row>
        <row r="69">
          <cell r="B69" t="str">
            <v>仇雨乐</v>
          </cell>
          <cell r="C69">
            <v>2024010530</v>
          </cell>
        </row>
        <row r="70">
          <cell r="B70" t="str">
            <v>王崇南</v>
          </cell>
          <cell r="C70">
            <v>2024010531</v>
          </cell>
        </row>
        <row r="71">
          <cell r="B71" t="str">
            <v>蒋金鹏</v>
          </cell>
          <cell r="C71">
            <v>2024010533</v>
          </cell>
        </row>
        <row r="72">
          <cell r="B72" t="str">
            <v>李俊豪</v>
          </cell>
          <cell r="C72">
            <v>2024010534</v>
          </cell>
        </row>
        <row r="73">
          <cell r="B73" t="str">
            <v>侯星辰</v>
          </cell>
          <cell r="C73">
            <v>2024010535</v>
          </cell>
        </row>
        <row r="74">
          <cell r="B74" t="str">
            <v>龚贝</v>
          </cell>
          <cell r="C74">
            <v>2024010537</v>
          </cell>
        </row>
        <row r="75">
          <cell r="B75" t="str">
            <v>王超卓</v>
          </cell>
          <cell r="C75">
            <v>2024010538</v>
          </cell>
        </row>
        <row r="76">
          <cell r="B76" t="str">
            <v>赵毅轩</v>
          </cell>
          <cell r="C76">
            <v>2024010539</v>
          </cell>
        </row>
        <row r="77">
          <cell r="B77" t="str">
            <v>王嘉博</v>
          </cell>
          <cell r="C77">
            <v>2024010540</v>
          </cell>
        </row>
        <row r="78">
          <cell r="B78" t="str">
            <v>王家成</v>
          </cell>
          <cell r="C78">
            <v>2024010541</v>
          </cell>
        </row>
        <row r="79">
          <cell r="B79" t="str">
            <v>谢子翔</v>
          </cell>
          <cell r="C79">
            <v>2024010542</v>
          </cell>
        </row>
        <row r="80">
          <cell r="B80" t="str">
            <v>张家诚</v>
          </cell>
          <cell r="C80">
            <v>2024010543</v>
          </cell>
        </row>
        <row r="81">
          <cell r="B81" t="str">
            <v>陈永利</v>
          </cell>
          <cell r="C81">
            <v>2024010544</v>
          </cell>
        </row>
        <row r="82">
          <cell r="B82" t="str">
            <v>徐旋</v>
          </cell>
          <cell r="C82">
            <v>2024010545</v>
          </cell>
        </row>
        <row r="83">
          <cell r="B83" t="str">
            <v>马铭远</v>
          </cell>
          <cell r="C83">
            <v>2024010546</v>
          </cell>
        </row>
        <row r="84">
          <cell r="B84" t="str">
            <v>董宇昕</v>
          </cell>
          <cell r="C84">
            <v>2024010547</v>
          </cell>
        </row>
        <row r="85">
          <cell r="B85" t="str">
            <v>赵淑荣</v>
          </cell>
          <cell r="C85">
            <v>2024010548</v>
          </cell>
        </row>
        <row r="86">
          <cell r="B86" t="str">
            <v>冯苗鸽</v>
          </cell>
          <cell r="C86">
            <v>2024010549</v>
          </cell>
        </row>
        <row r="87">
          <cell r="B87" t="str">
            <v>梁金玉</v>
          </cell>
          <cell r="C87">
            <v>2024010550</v>
          </cell>
        </row>
        <row r="88">
          <cell r="B88" t="str">
            <v>王珏</v>
          </cell>
          <cell r="C88">
            <v>2024010551</v>
          </cell>
        </row>
        <row r="89">
          <cell r="B89" t="str">
            <v>胡语轩</v>
          </cell>
          <cell r="C89">
            <v>2024010552</v>
          </cell>
        </row>
        <row r="90">
          <cell r="B90" t="str">
            <v>尤雅</v>
          </cell>
          <cell r="C90">
            <v>2024010553</v>
          </cell>
        </row>
        <row r="91">
          <cell r="B91" t="str">
            <v>葛敏</v>
          </cell>
          <cell r="C91">
            <v>2024010554</v>
          </cell>
        </row>
        <row r="92">
          <cell r="B92" t="str">
            <v>苏晴</v>
          </cell>
          <cell r="C92">
            <v>2024010555</v>
          </cell>
        </row>
        <row r="93">
          <cell r="B93" t="str">
            <v>张煊</v>
          </cell>
          <cell r="C93">
            <v>2024010556</v>
          </cell>
        </row>
        <row r="94">
          <cell r="B94" t="str">
            <v>李政阳</v>
          </cell>
          <cell r="C94">
            <v>2024010557</v>
          </cell>
        </row>
        <row r="95">
          <cell r="B95" t="str">
            <v>李宇轩</v>
          </cell>
          <cell r="C95">
            <v>2024010558</v>
          </cell>
        </row>
        <row r="96">
          <cell r="B96" t="str">
            <v>郑翔鸿</v>
          </cell>
          <cell r="C96">
            <v>2024010559</v>
          </cell>
        </row>
        <row r="97">
          <cell r="B97" t="str">
            <v>葸旺</v>
          </cell>
          <cell r="C97">
            <v>2024010560</v>
          </cell>
        </row>
        <row r="98">
          <cell r="B98" t="str">
            <v>刘子炜</v>
          </cell>
          <cell r="C98">
            <v>2024010561</v>
          </cell>
        </row>
        <row r="99">
          <cell r="B99" t="str">
            <v>冯子洋</v>
          </cell>
          <cell r="C99">
            <v>2024010562</v>
          </cell>
        </row>
        <row r="100">
          <cell r="B100" t="str">
            <v>孙筠翔</v>
          </cell>
          <cell r="C100">
            <v>2024010564</v>
          </cell>
        </row>
        <row r="101">
          <cell r="B101" t="str">
            <v>李瑞杰</v>
          </cell>
          <cell r="C101">
            <v>2024010565</v>
          </cell>
        </row>
        <row r="102">
          <cell r="B102" t="str">
            <v>王泽轩</v>
          </cell>
          <cell r="C102">
            <v>2024010566</v>
          </cell>
        </row>
        <row r="103">
          <cell r="B103" t="str">
            <v>张玉杨</v>
          </cell>
          <cell r="C103">
            <v>2024010567</v>
          </cell>
        </row>
        <row r="104">
          <cell r="B104" t="str">
            <v>张川宁</v>
          </cell>
          <cell r="C104">
            <v>2024010568</v>
          </cell>
        </row>
        <row r="105">
          <cell r="B105" t="str">
            <v>吕小川</v>
          </cell>
          <cell r="C105">
            <v>2024010569</v>
          </cell>
        </row>
        <row r="106">
          <cell r="B106" t="str">
            <v>罗锦洪</v>
          </cell>
          <cell r="C106">
            <v>2024010570</v>
          </cell>
        </row>
        <row r="107">
          <cell r="B107" t="str">
            <v>李坤明</v>
          </cell>
          <cell r="C107">
            <v>2024010571</v>
          </cell>
        </row>
        <row r="108">
          <cell r="B108" t="str">
            <v>邱子恒</v>
          </cell>
          <cell r="C108">
            <v>2024010572</v>
          </cell>
        </row>
        <row r="109">
          <cell r="B109" t="str">
            <v>王韬哲</v>
          </cell>
          <cell r="C109">
            <v>2024010573</v>
          </cell>
        </row>
        <row r="110">
          <cell r="B110" t="str">
            <v>孙愷辰</v>
          </cell>
          <cell r="C110">
            <v>2024010574</v>
          </cell>
        </row>
        <row r="111">
          <cell r="B111" t="str">
            <v>寇笑源</v>
          </cell>
          <cell r="C111">
            <v>2024010575</v>
          </cell>
        </row>
        <row r="112">
          <cell r="B112" t="str">
            <v>徐桢</v>
          </cell>
          <cell r="C112">
            <v>2024010576</v>
          </cell>
        </row>
        <row r="113">
          <cell r="B113" t="str">
            <v>孔梓涵</v>
          </cell>
          <cell r="C113">
            <v>2024010577</v>
          </cell>
        </row>
        <row r="114">
          <cell r="B114" t="str">
            <v>张钰涵</v>
          </cell>
          <cell r="C114">
            <v>2024010578</v>
          </cell>
        </row>
        <row r="115">
          <cell r="B115" t="str">
            <v>刘芮</v>
          </cell>
          <cell r="C115">
            <v>2024010579</v>
          </cell>
        </row>
        <row r="116">
          <cell r="B116" t="str">
            <v>刘春硕</v>
          </cell>
          <cell r="C116">
            <v>2024010580</v>
          </cell>
        </row>
        <row r="117">
          <cell r="B117" t="str">
            <v>董家慧</v>
          </cell>
          <cell r="C117">
            <v>2024010581</v>
          </cell>
        </row>
        <row r="118">
          <cell r="B118" t="str">
            <v>刘文清</v>
          </cell>
          <cell r="C118">
            <v>2024010582</v>
          </cell>
        </row>
        <row r="119">
          <cell r="B119" t="str">
            <v>路倢利</v>
          </cell>
          <cell r="C119">
            <v>2024010583</v>
          </cell>
        </row>
        <row r="120">
          <cell r="B120" t="str">
            <v>刘玲嘉</v>
          </cell>
          <cell r="C120">
            <v>2024010584</v>
          </cell>
        </row>
        <row r="121">
          <cell r="B121" t="str">
            <v>吴佳妮</v>
          </cell>
          <cell r="C121">
            <v>2024010585</v>
          </cell>
        </row>
        <row r="122">
          <cell r="B122" t="str">
            <v>余若瑜</v>
          </cell>
          <cell r="C122">
            <v>2024010586</v>
          </cell>
        </row>
        <row r="123">
          <cell r="B123" t="str">
            <v>海米提·麦买提</v>
          </cell>
          <cell r="C123">
            <v>2024010587</v>
          </cell>
        </row>
        <row r="124">
          <cell r="B124" t="str">
            <v>陈晨</v>
          </cell>
          <cell r="C124">
            <v>2024010588</v>
          </cell>
        </row>
        <row r="125">
          <cell r="B125" t="str">
            <v>水源</v>
          </cell>
          <cell r="C125">
            <v>2024010589</v>
          </cell>
        </row>
        <row r="126">
          <cell r="B126" t="str">
            <v>杨航维</v>
          </cell>
          <cell r="C126">
            <v>2024010590</v>
          </cell>
        </row>
        <row r="127">
          <cell r="B127" t="str">
            <v>黄皓仑</v>
          </cell>
          <cell r="C127">
            <v>2024010591</v>
          </cell>
        </row>
        <row r="128">
          <cell r="B128" t="str">
            <v>罗晓珍</v>
          </cell>
          <cell r="C128">
            <v>2024010592</v>
          </cell>
        </row>
        <row r="129">
          <cell r="B129" t="str">
            <v>康铭坤</v>
          </cell>
          <cell r="C129">
            <v>2024010593</v>
          </cell>
        </row>
        <row r="130">
          <cell r="B130" t="str">
            <v>王志龙</v>
          </cell>
          <cell r="C130">
            <v>2024010594</v>
          </cell>
        </row>
        <row r="131">
          <cell r="B131" t="str">
            <v>王二壮</v>
          </cell>
          <cell r="C131">
            <v>2024010595</v>
          </cell>
        </row>
        <row r="132">
          <cell r="B132" t="str">
            <v>王爽</v>
          </cell>
          <cell r="C132">
            <v>2024010596</v>
          </cell>
        </row>
        <row r="133">
          <cell r="B133" t="str">
            <v>张子木</v>
          </cell>
          <cell r="C133">
            <v>2024010598</v>
          </cell>
        </row>
        <row r="134">
          <cell r="B134" t="str">
            <v>林方宇</v>
          </cell>
          <cell r="C134">
            <v>2024010599</v>
          </cell>
        </row>
        <row r="135">
          <cell r="B135" t="str">
            <v>王思远</v>
          </cell>
          <cell r="C135">
            <v>2024010600</v>
          </cell>
        </row>
        <row r="136">
          <cell r="B136" t="str">
            <v>李毅恒</v>
          </cell>
          <cell r="C136">
            <v>2024010601</v>
          </cell>
        </row>
        <row r="137">
          <cell r="B137" t="str">
            <v>洪培彬</v>
          </cell>
          <cell r="C137">
            <v>2024010602</v>
          </cell>
        </row>
        <row r="138">
          <cell r="B138" t="str">
            <v>彭天佑</v>
          </cell>
          <cell r="C138">
            <v>2024010603</v>
          </cell>
        </row>
        <row r="139">
          <cell r="B139" t="str">
            <v>杜向栋</v>
          </cell>
          <cell r="C139">
            <v>2024010605</v>
          </cell>
        </row>
        <row r="140">
          <cell r="B140" t="str">
            <v>王睦钧</v>
          </cell>
          <cell r="C140">
            <v>2024010606</v>
          </cell>
        </row>
        <row r="141">
          <cell r="B141" t="str">
            <v>杨睿</v>
          </cell>
          <cell r="C141">
            <v>2024010607</v>
          </cell>
        </row>
        <row r="142">
          <cell r="B142" t="str">
            <v>温晓阳</v>
          </cell>
          <cell r="C142">
            <v>2024010608</v>
          </cell>
        </row>
        <row r="143">
          <cell r="B143" t="str">
            <v>王晓娜</v>
          </cell>
          <cell r="C143">
            <v>2024010609</v>
          </cell>
        </row>
        <row r="144">
          <cell r="B144" t="str">
            <v>姜柏彤</v>
          </cell>
          <cell r="C144">
            <v>2024010610</v>
          </cell>
        </row>
        <row r="145">
          <cell r="B145" t="str">
            <v>高瑞苹</v>
          </cell>
          <cell r="C145">
            <v>2024010611</v>
          </cell>
        </row>
        <row r="146">
          <cell r="B146" t="str">
            <v>马秋阳</v>
          </cell>
          <cell r="C146">
            <v>2024010612</v>
          </cell>
        </row>
        <row r="147">
          <cell r="B147" t="str">
            <v>吴淑金</v>
          </cell>
          <cell r="C147">
            <v>2024010613</v>
          </cell>
        </row>
        <row r="148">
          <cell r="B148" t="str">
            <v>闫乙昕</v>
          </cell>
          <cell r="C148">
            <v>2024010614</v>
          </cell>
        </row>
        <row r="149">
          <cell r="B149" t="str">
            <v>刘钢彬</v>
          </cell>
          <cell r="C149">
            <v>2024010615</v>
          </cell>
        </row>
        <row r="150">
          <cell r="B150" t="str">
            <v>吕佳琳</v>
          </cell>
          <cell r="C150">
            <v>2024010616</v>
          </cell>
        </row>
        <row r="151">
          <cell r="B151" t="str">
            <v>严翊中</v>
          </cell>
          <cell r="C151">
            <v>2024010617</v>
          </cell>
        </row>
        <row r="152">
          <cell r="B152" t="str">
            <v>肖港权</v>
          </cell>
          <cell r="C152">
            <v>2024010618</v>
          </cell>
        </row>
        <row r="153">
          <cell r="B153" t="str">
            <v>孔德烨</v>
          </cell>
          <cell r="C153">
            <v>2024010619</v>
          </cell>
        </row>
        <row r="154">
          <cell r="B154" t="str">
            <v>杨磊</v>
          </cell>
          <cell r="C154">
            <v>2024010620</v>
          </cell>
        </row>
        <row r="155">
          <cell r="B155" t="str">
            <v>侯垚</v>
          </cell>
          <cell r="C155">
            <v>2024010621</v>
          </cell>
        </row>
        <row r="156">
          <cell r="B156" t="str">
            <v>李宇春</v>
          </cell>
          <cell r="C156">
            <v>2024010622</v>
          </cell>
        </row>
        <row r="157">
          <cell r="B157" t="str">
            <v>郝雪普</v>
          </cell>
          <cell r="C157">
            <v>2024010623</v>
          </cell>
        </row>
        <row r="158">
          <cell r="B158" t="str">
            <v>任务</v>
          </cell>
          <cell r="C158">
            <v>2024010624</v>
          </cell>
        </row>
        <row r="159">
          <cell r="B159" t="str">
            <v>方文正</v>
          </cell>
          <cell r="C159">
            <v>2024010625</v>
          </cell>
        </row>
        <row r="160">
          <cell r="B160" t="str">
            <v>李鑫涛</v>
          </cell>
          <cell r="C160">
            <v>2024010626</v>
          </cell>
        </row>
        <row r="161">
          <cell r="B161" t="str">
            <v>王笑睿</v>
          </cell>
          <cell r="C161">
            <v>2024010627</v>
          </cell>
        </row>
        <row r="162">
          <cell r="B162" t="str">
            <v>柯二文</v>
          </cell>
          <cell r="C162">
            <v>2024010628</v>
          </cell>
        </row>
        <row r="163">
          <cell r="B163" t="str">
            <v>杨恒</v>
          </cell>
          <cell r="C163">
            <v>2024010629</v>
          </cell>
        </row>
        <row r="164">
          <cell r="B164" t="str">
            <v>宋梦博</v>
          </cell>
          <cell r="C164">
            <v>2024010631</v>
          </cell>
        </row>
        <row r="165">
          <cell r="B165" t="str">
            <v>贾金鑫</v>
          </cell>
          <cell r="C165">
            <v>2024010632</v>
          </cell>
        </row>
        <row r="166">
          <cell r="B166" t="str">
            <v>陈朕</v>
          </cell>
          <cell r="C166">
            <v>2024010633</v>
          </cell>
        </row>
        <row r="167">
          <cell r="B167" t="str">
            <v>李昌泽</v>
          </cell>
          <cell r="C167">
            <v>2024010634</v>
          </cell>
        </row>
        <row r="168">
          <cell r="B168" t="str">
            <v>吴俊</v>
          </cell>
          <cell r="C168">
            <v>2024010635</v>
          </cell>
        </row>
        <row r="169">
          <cell r="B169" t="str">
            <v>蔡晓燚</v>
          </cell>
          <cell r="C169">
            <v>2024010636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k.cup.edu.cn/manager/bizType/2/change-major-applies-me-audit/instructor/info/545?REDIRECT_URL=/bizType/2/change-major-applies-me-audit/instructor?PARENT_URL=%2FbizType%2F2%2Fchange-major-batch&amp;queryPage__=1%2C20" TargetMode="External"/><Relationship Id="rId1" Type="http://schemas.openxmlformats.org/officeDocument/2006/relationships/hyperlink" Target="https://bk.cup.edu.cn/manager/bizType/2/change-major-applies-me-audit/instructor/info/517?REDIRECT_URL=/bizType/2/change-major-applies-me-audit/instructor?PARENT_URL=%2FbizType%2F2%2Fchange-major-batch&amp;queryPage__=1%2C20" TargetMode="Externa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07"/>
  <sheetViews>
    <sheetView tabSelected="1" workbookViewId="0">
      <pane xSplit="4" ySplit="3" topLeftCell="AJ4" activePane="bottomRight" state="frozen"/>
      <selection/>
      <selection pane="topRight"/>
      <selection pane="bottomLeft"/>
      <selection pane="bottomRight" activeCell="A49" sqref="$A49:$XFD49"/>
    </sheetView>
  </sheetViews>
  <sheetFormatPr defaultColWidth="9" defaultRowHeight="12"/>
  <cols>
    <col min="1" max="1" width="5.5462962962963" style="204" customWidth="1"/>
    <col min="2" max="2" width="7.17592592592593" style="204" customWidth="1"/>
    <col min="3" max="3" width="14.6296296296296" style="205" customWidth="1"/>
    <col min="4" max="4" width="21.2222222222222" style="205" customWidth="1"/>
    <col min="5" max="5" width="15.7222222222222" style="205" customWidth="1"/>
    <col min="6" max="6" width="8.4537037037037" style="206" customWidth="1"/>
    <col min="7" max="9" width="8.4537037037037" style="2" customWidth="1"/>
    <col min="10" max="10" width="8.72222222222222" style="2" customWidth="1"/>
    <col min="11" max="16" width="9.4537037037037" style="2" customWidth="1"/>
    <col min="17" max="17" width="10.0925925925926" style="2" customWidth="1"/>
    <col min="18" max="18" width="9.72222222222222" style="2" customWidth="1"/>
    <col min="19" max="19" width="9.4537037037037" style="2" customWidth="1"/>
    <col min="20" max="20" width="9.5462962962963" style="2" customWidth="1"/>
    <col min="21" max="21" width="9.09259259259259" style="2" customWidth="1"/>
    <col min="22" max="22" width="23.8888888888889" style="2" customWidth="1"/>
    <col min="23" max="23" width="7.72222222222222" style="2" customWidth="1"/>
    <col min="24" max="26" width="9" style="2"/>
    <col min="27" max="27" width="10.7777777777778" style="206"/>
    <col min="28" max="29" width="9" style="2"/>
    <col min="30" max="31" width="8.4537037037037" style="2" customWidth="1"/>
    <col min="32" max="33" width="9" style="2"/>
    <col min="34" max="34" width="9.66666666666667" style="207"/>
    <col min="35" max="37" width="9" style="207"/>
    <col min="38" max="41" width="9" style="208"/>
    <col min="42" max="42" width="9" style="2" customWidth="1"/>
    <col min="43" max="43" width="8.90740740740741" style="2" customWidth="1"/>
    <col min="44" max="44" width="7.90740740740741" style="2" customWidth="1"/>
    <col min="45" max="45" width="8.72222222222222" style="2" customWidth="1"/>
    <col min="46" max="16384" width="9" style="2"/>
  </cols>
  <sheetData>
    <row r="1" s="1" customFormat="1" ht="24" customHeight="1" spans="1:45">
      <c r="A1" s="209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6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0" t="s">
        <v>6</v>
      </c>
      <c r="U1" s="10"/>
      <c r="V1" s="10"/>
      <c r="W1" s="10"/>
      <c r="X1" s="10"/>
      <c r="Y1" s="10"/>
      <c r="Z1" s="12" t="s">
        <v>7</v>
      </c>
      <c r="AA1" s="219"/>
      <c r="AB1" s="12"/>
      <c r="AC1" s="12"/>
      <c r="AD1" s="12"/>
      <c r="AE1" s="12"/>
      <c r="AF1" s="12"/>
      <c r="AG1" s="12"/>
      <c r="AH1" s="15" t="s">
        <v>8</v>
      </c>
      <c r="AI1" s="16"/>
      <c r="AJ1" s="16"/>
      <c r="AK1" s="16"/>
      <c r="AL1" s="17" t="s">
        <v>9</v>
      </c>
      <c r="AM1" s="18"/>
      <c r="AN1" s="18"/>
      <c r="AO1" s="18"/>
      <c r="AP1" s="21" t="s">
        <v>10</v>
      </c>
      <c r="AQ1" s="21" t="s">
        <v>11</v>
      </c>
      <c r="AR1" s="22" t="s">
        <v>12</v>
      </c>
      <c r="AS1" s="21" t="s">
        <v>13</v>
      </c>
    </row>
    <row r="2" s="2" customFormat="1" ht="28.25" customHeight="1" spans="1:45">
      <c r="A2" s="210"/>
      <c r="B2" s="7"/>
      <c r="C2" s="4"/>
      <c r="D2" s="5"/>
      <c r="E2" s="7"/>
      <c r="F2" s="8" t="s">
        <v>14</v>
      </c>
      <c r="G2" s="9" t="s">
        <v>15</v>
      </c>
      <c r="H2" s="9" t="s">
        <v>16</v>
      </c>
      <c r="I2" s="9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22</v>
      </c>
      <c r="O2" s="9" t="s">
        <v>23</v>
      </c>
      <c r="P2" s="9" t="s">
        <v>24</v>
      </c>
      <c r="Q2" s="9" t="s">
        <v>25</v>
      </c>
      <c r="R2" s="9" t="s">
        <v>5</v>
      </c>
      <c r="S2" s="9" t="s">
        <v>26</v>
      </c>
      <c r="T2" s="11" t="s">
        <v>27</v>
      </c>
      <c r="U2" s="11" t="s">
        <v>28</v>
      </c>
      <c r="V2" s="11" t="s">
        <v>29</v>
      </c>
      <c r="W2" s="11" t="s">
        <v>30</v>
      </c>
      <c r="X2" s="11" t="s">
        <v>6</v>
      </c>
      <c r="Y2" s="11" t="s">
        <v>31</v>
      </c>
      <c r="Z2" s="13" t="s">
        <v>32</v>
      </c>
      <c r="AA2" s="220" t="s">
        <v>33</v>
      </c>
      <c r="AB2" s="14" t="s">
        <v>34</v>
      </c>
      <c r="AC2" s="14" t="s">
        <v>35</v>
      </c>
      <c r="AD2" s="13" t="s">
        <v>36</v>
      </c>
      <c r="AE2" s="13" t="s">
        <v>37</v>
      </c>
      <c r="AF2" s="13" t="s">
        <v>7</v>
      </c>
      <c r="AG2" s="13" t="s">
        <v>38</v>
      </c>
      <c r="AH2" s="19" t="s">
        <v>39</v>
      </c>
      <c r="AI2" s="19" t="s">
        <v>40</v>
      </c>
      <c r="AJ2" s="19" t="s">
        <v>8</v>
      </c>
      <c r="AK2" s="19" t="s">
        <v>41</v>
      </c>
      <c r="AL2" s="20" t="s">
        <v>42</v>
      </c>
      <c r="AM2" s="20" t="s">
        <v>43</v>
      </c>
      <c r="AN2" s="20" t="s">
        <v>9</v>
      </c>
      <c r="AO2" s="20" t="s">
        <v>44</v>
      </c>
      <c r="AP2" s="21"/>
      <c r="AQ2" s="21"/>
      <c r="AR2" s="23"/>
      <c r="AS2" s="21"/>
    </row>
    <row r="3" ht="28.25" customHeight="1" spans="1:45">
      <c r="A3" s="211"/>
      <c r="B3" s="212"/>
      <c r="C3" s="212"/>
      <c r="D3" s="212"/>
      <c r="E3" s="213"/>
      <c r="F3" s="8" t="s">
        <v>45</v>
      </c>
      <c r="G3" s="9" t="s">
        <v>45</v>
      </c>
      <c r="H3" s="9" t="s">
        <v>45</v>
      </c>
      <c r="I3" s="9" t="s">
        <v>45</v>
      </c>
      <c r="J3" s="9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9" t="s">
        <v>47</v>
      </c>
      <c r="P3" s="9" t="s">
        <v>48</v>
      </c>
      <c r="Q3" s="9" t="s">
        <v>48</v>
      </c>
      <c r="R3" s="9" t="s">
        <v>46</v>
      </c>
      <c r="S3" s="9" t="s">
        <v>46</v>
      </c>
      <c r="T3" s="11" t="s">
        <v>45</v>
      </c>
      <c r="U3" s="11" t="s">
        <v>45</v>
      </c>
      <c r="V3" s="11" t="s">
        <v>46</v>
      </c>
      <c r="W3" s="11" t="s">
        <v>48</v>
      </c>
      <c r="X3" s="11" t="s">
        <v>46</v>
      </c>
      <c r="Y3" s="11" t="s">
        <v>46</v>
      </c>
      <c r="Z3" s="13" t="s">
        <v>49</v>
      </c>
      <c r="AA3" s="220" t="s">
        <v>45</v>
      </c>
      <c r="AB3" s="14" t="s">
        <v>46</v>
      </c>
      <c r="AC3" s="14" t="s">
        <v>46</v>
      </c>
      <c r="AD3" s="13" t="s">
        <v>46</v>
      </c>
      <c r="AE3" s="13" t="s">
        <v>48</v>
      </c>
      <c r="AF3" s="13" t="s">
        <v>46</v>
      </c>
      <c r="AG3" s="13" t="s">
        <v>46</v>
      </c>
      <c r="AH3" s="19" t="s">
        <v>47</v>
      </c>
      <c r="AI3" s="19" t="s">
        <v>47</v>
      </c>
      <c r="AJ3" s="19" t="s">
        <v>46</v>
      </c>
      <c r="AK3" s="19" t="s">
        <v>50</v>
      </c>
      <c r="AL3" s="20" t="s">
        <v>47</v>
      </c>
      <c r="AM3" s="20" t="s">
        <v>47</v>
      </c>
      <c r="AN3" s="20" t="s">
        <v>46</v>
      </c>
      <c r="AO3" s="20" t="s">
        <v>50</v>
      </c>
      <c r="AP3" s="21" t="s">
        <v>46</v>
      </c>
      <c r="AQ3" s="21" t="s">
        <v>45</v>
      </c>
      <c r="AR3" s="23" t="s">
        <v>45</v>
      </c>
      <c r="AS3" s="21" t="s">
        <v>45</v>
      </c>
    </row>
    <row r="4" spans="1:45">
      <c r="A4" s="211">
        <v>1</v>
      </c>
      <c r="B4" s="211">
        <v>4</v>
      </c>
      <c r="C4" s="211" t="s">
        <v>51</v>
      </c>
      <c r="D4" s="5" t="s">
        <v>52</v>
      </c>
      <c r="E4" s="211" t="str">
        <f>VLOOKUP(D4,美育!B$2:E$182,2,FALSE)</f>
        <v>化工类24-5班</v>
      </c>
      <c r="F4" s="214">
        <f>VLOOKUP(D4,互评分!C$2:F$181,4,FALSE)</f>
        <v>99.6296296296296</v>
      </c>
      <c r="G4" s="214">
        <f>VLOOKUP(D4,辅导员加分!B$2:C$176,2,FALSE)</f>
        <v>94</v>
      </c>
      <c r="H4" s="214">
        <f>VLOOKUP(D4,互评分!C$2:F$181,3,FALSE)</f>
        <v>100</v>
      </c>
      <c r="I4" s="214">
        <f>VLOOKUP(D4,互评分!C$2:F$181,2,FALSE)</f>
        <v>95</v>
      </c>
      <c r="J4" s="214">
        <f>F4*0.2</f>
        <v>19.9259259259259</v>
      </c>
      <c r="K4" s="214">
        <f>G4*0.5</f>
        <v>47</v>
      </c>
      <c r="L4" s="214">
        <f>H4*0.2</f>
        <v>20</v>
      </c>
      <c r="M4" s="214">
        <f>I4*0.1</f>
        <v>9.5</v>
      </c>
      <c r="N4" s="214">
        <f>SUM(J4:M4)*0.7</f>
        <v>67.4981481481481</v>
      </c>
      <c r="O4" s="214">
        <f>VLOOKUP(D4,学生干部加分!A$1:C$140,3,FALSE)</f>
        <v>7</v>
      </c>
      <c r="P4" s="214">
        <v>0</v>
      </c>
      <c r="Q4" s="214">
        <v>0</v>
      </c>
      <c r="R4" s="214">
        <f>N4+O4+P4-Q4</f>
        <v>74.4981481481481</v>
      </c>
      <c r="S4" s="214">
        <f>R4*0.15</f>
        <v>11.1747222222222</v>
      </c>
      <c r="T4" s="215">
        <v>90.0853658536585</v>
      </c>
      <c r="U4" s="215">
        <v>90.3333333333333</v>
      </c>
      <c r="V4" s="216">
        <f>IF(U4&gt;0,T4*0.9+U4*0.1,T4)</f>
        <v>90.110162601626</v>
      </c>
      <c r="W4" s="215">
        <f>VLOOKUP(D4,智育加分汇总!A$2:C$44,3,FALSE)</f>
        <v>15</v>
      </c>
      <c r="X4" s="215">
        <f>V4*0.85+W4</f>
        <v>91.5936382113821</v>
      </c>
      <c r="Y4" s="215">
        <f>0.7*X4</f>
        <v>64.1155467479675</v>
      </c>
      <c r="Z4" s="221">
        <f>VLOOKUP(D4,体测成绩!B$2:C$273,2,FALSE)</f>
        <v>72</v>
      </c>
      <c r="AA4" s="222" t="str">
        <f>VLOOKUP(D4,体育锻炼成绩!A$2:B$182,2,FALSE)</f>
        <v>100.00</v>
      </c>
      <c r="AB4" s="221">
        <f>0.8*Z4</f>
        <v>57.6</v>
      </c>
      <c r="AC4" s="221">
        <f>AA4*0.2</f>
        <v>20</v>
      </c>
      <c r="AD4" s="221">
        <f>SUM(AB4:AC4)*0.7</f>
        <v>54.32</v>
      </c>
      <c r="AE4" s="221">
        <f>VLOOKUP(D4,体育加分汇总!A$1:C$79,3,FALSE)</f>
        <v>1</v>
      </c>
      <c r="AF4" s="221">
        <f>AD4+AE4</f>
        <v>55.32</v>
      </c>
      <c r="AG4" s="221">
        <f>AF4*0.05</f>
        <v>2.766</v>
      </c>
      <c r="AH4" s="223">
        <f>VLOOKUP(D4,美育!B$2:F$182,5,FALSE)</f>
        <v>36</v>
      </c>
      <c r="AI4" s="223">
        <f>VLOOKUP(D4,美育!B$2:E$182,4,FALSE)</f>
        <v>0</v>
      </c>
      <c r="AJ4" s="223">
        <f>AH4+AI4</f>
        <v>36</v>
      </c>
      <c r="AK4" s="223">
        <f>AJ4*0.05</f>
        <v>1.8</v>
      </c>
      <c r="AL4" s="224">
        <f>VLOOKUP(D4,劳育基础分!B$3:AF$182,31,FALSE)</f>
        <v>44</v>
      </c>
      <c r="AM4" s="224">
        <v>0</v>
      </c>
      <c r="AN4" s="224">
        <f>AL4+AM4</f>
        <v>44</v>
      </c>
      <c r="AO4" s="224">
        <f>AN4*0.05</f>
        <v>2.2</v>
      </c>
      <c r="AP4" s="225">
        <f>S4+Y4+AG4+AK4+AO4</f>
        <v>82.0562689701897</v>
      </c>
      <c r="AQ4" s="226" t="str">
        <f>VLOOKUP(D4,必修课优良率!A$1:B$173,2,FALSE)</f>
        <v>85.71%</v>
      </c>
      <c r="AR4" s="227">
        <f>VLOOKUP(D4,四级成绩!B$2:C$178,2,FALSE)</f>
        <v>607</v>
      </c>
      <c r="AS4" s="226" t="str">
        <f>VLOOKUP(D4,必修课优良率!A$1:D$173,4,FALSE)</f>
        <v>否</v>
      </c>
    </row>
    <row r="5" spans="1:45">
      <c r="A5" s="211">
        <v>2</v>
      </c>
      <c r="B5" s="211">
        <v>7</v>
      </c>
      <c r="C5" s="211" t="s">
        <v>53</v>
      </c>
      <c r="D5" s="5" t="s">
        <v>54</v>
      </c>
      <c r="E5" s="211" t="str">
        <f>VLOOKUP(D5,美育!B$2:E$182,2,FALSE)</f>
        <v>化工类24-5班</v>
      </c>
      <c r="F5" s="214">
        <f>VLOOKUP(D5,互评分!C$2:F$181,4,FALSE)</f>
        <v>99.6296296296296</v>
      </c>
      <c r="G5" s="214">
        <f>VLOOKUP(D5,辅导员加分!B$2:C$176,2,FALSE)</f>
        <v>94</v>
      </c>
      <c r="H5" s="214">
        <f>VLOOKUP(D5,互评分!C$2:F$181,3,FALSE)</f>
        <v>100</v>
      </c>
      <c r="I5" s="214">
        <f>VLOOKUP(D5,互评分!C$2:F$181,2,FALSE)</f>
        <v>95</v>
      </c>
      <c r="J5" s="214">
        <f>F5*0.2</f>
        <v>19.9259259259259</v>
      </c>
      <c r="K5" s="214">
        <f>G5*0.5</f>
        <v>47</v>
      </c>
      <c r="L5" s="214">
        <f>H5*0.2</f>
        <v>20</v>
      </c>
      <c r="M5" s="214">
        <f>I5*0.1</f>
        <v>9.5</v>
      </c>
      <c r="N5" s="214">
        <f>SUM(J5:M5)*0.7</f>
        <v>67.4981481481481</v>
      </c>
      <c r="O5" s="214">
        <f>VLOOKUP(D5,学生干部加分!A$1:C$140,3,FALSE)</f>
        <v>7</v>
      </c>
      <c r="P5" s="214">
        <v>0</v>
      </c>
      <c r="Q5" s="214">
        <v>0</v>
      </c>
      <c r="R5" s="214">
        <f>N5+O5+P5-Q5</f>
        <v>74.4981481481481</v>
      </c>
      <c r="S5" s="214">
        <f>R5*0.15</f>
        <v>11.1747222222222</v>
      </c>
      <c r="T5" s="215">
        <v>87.9268292682927</v>
      </c>
      <c r="U5" s="215">
        <v>91.5</v>
      </c>
      <c r="V5" s="216">
        <f>IF(U5&gt;0,T5*0.9+U5*0.1,T5)</f>
        <v>88.2841463414634</v>
      </c>
      <c r="W5" s="215">
        <f>VLOOKUP(D5,智育加分汇总!A$2:C$44,3,FALSE)</f>
        <v>12.2</v>
      </c>
      <c r="X5" s="215">
        <f>V5*0.85+W5</f>
        <v>87.2415243902439</v>
      </c>
      <c r="Y5" s="215">
        <f>0.7*X5</f>
        <v>61.0690670731707</v>
      </c>
      <c r="Z5" s="221">
        <f>VLOOKUP(D5,体测成绩!B$2:C$273,2,FALSE)</f>
        <v>74.2</v>
      </c>
      <c r="AA5" s="222" t="str">
        <f>VLOOKUP(D5,体育锻炼成绩!A$2:B$182,2,FALSE)</f>
        <v>100.00</v>
      </c>
      <c r="AB5" s="221">
        <f>0.8*Z5</f>
        <v>59.36</v>
      </c>
      <c r="AC5" s="221">
        <f>AA5*0.2</f>
        <v>20</v>
      </c>
      <c r="AD5" s="221">
        <f>SUM(AB5:AC5)*0.7</f>
        <v>55.552</v>
      </c>
      <c r="AE5" s="221">
        <f>VLOOKUP(D5,体育加分汇总!A$1:C$79,3,FALSE)</f>
        <v>2</v>
      </c>
      <c r="AF5" s="221">
        <f>AD5+AE5</f>
        <v>57.552</v>
      </c>
      <c r="AG5" s="221">
        <f>AF5*0.05</f>
        <v>2.8776</v>
      </c>
      <c r="AH5" s="223">
        <f>VLOOKUP(D5,美育!B$2:F$182,5,FALSE)</f>
        <v>70</v>
      </c>
      <c r="AI5" s="223">
        <f>VLOOKUP(D5,美育!B$2:E$182,4,FALSE)</f>
        <v>0</v>
      </c>
      <c r="AJ5" s="223">
        <f>AH5+AI5</f>
        <v>70</v>
      </c>
      <c r="AK5" s="223">
        <f>AJ5*0.05</f>
        <v>3.5</v>
      </c>
      <c r="AL5" s="224">
        <f>VLOOKUP(D5,劳育基础分!B$3:AF$182,31,FALSE)</f>
        <v>42.5</v>
      </c>
      <c r="AM5" s="224">
        <v>0</v>
      </c>
      <c r="AN5" s="224">
        <f>AL5+AM5</f>
        <v>42.5</v>
      </c>
      <c r="AO5" s="224">
        <f>AN5*0.05</f>
        <v>2.125</v>
      </c>
      <c r="AP5" s="225">
        <f>S5+Y5+AG5+AK5+AO5</f>
        <v>80.746389295393</v>
      </c>
      <c r="AQ5" s="226" t="str">
        <f>VLOOKUP(D5,必修课优良率!A$1:B$173,2,FALSE)</f>
        <v>100.00%</v>
      </c>
      <c r="AR5" s="227">
        <f>VLOOKUP(D5,四级成绩!B$2:C$178,2,FALSE)</f>
        <v>540</v>
      </c>
      <c r="AS5" s="226" t="str">
        <f>VLOOKUP(D5,必修课优良率!A$1:D$173,4,FALSE)</f>
        <v>否</v>
      </c>
    </row>
    <row r="6" spans="1:45">
      <c r="A6" s="211">
        <v>3</v>
      </c>
      <c r="B6" s="211">
        <v>12</v>
      </c>
      <c r="C6" s="211" t="s">
        <v>55</v>
      </c>
      <c r="D6" s="5" t="s">
        <v>56</v>
      </c>
      <c r="E6" s="211" t="str">
        <f>VLOOKUP(D6,美育!B$2:E$182,2,FALSE)</f>
        <v>化工类24-3班</v>
      </c>
      <c r="F6" s="214">
        <f>VLOOKUP(D6,互评分!C$2:F$181,4,FALSE)</f>
        <v>99.5925925925926</v>
      </c>
      <c r="G6" s="214">
        <f>VLOOKUP(D6,辅导员加分!B$2:C$176,2,FALSE)</f>
        <v>95</v>
      </c>
      <c r="H6" s="214">
        <f>VLOOKUP(D6,互评分!C$2:F$181,3,FALSE)</f>
        <v>100</v>
      </c>
      <c r="I6" s="214">
        <f>VLOOKUP(D6,互评分!C$2:F$181,2,FALSE)</f>
        <v>100</v>
      </c>
      <c r="J6" s="214">
        <f>F6*0.2</f>
        <v>19.9185185185185</v>
      </c>
      <c r="K6" s="214">
        <f>G6*0.5</f>
        <v>47.5</v>
      </c>
      <c r="L6" s="214">
        <f>H6*0.2</f>
        <v>20</v>
      </c>
      <c r="M6" s="214">
        <f>I6*0.1</f>
        <v>10</v>
      </c>
      <c r="N6" s="214">
        <f>SUM(J6:M6)*0.7</f>
        <v>68.192962962963</v>
      </c>
      <c r="O6" s="214">
        <f>VLOOKUP(D6,学生干部加分!A$1:C$140,3,FALSE)</f>
        <v>8</v>
      </c>
      <c r="P6" s="214">
        <f>VLOOKUP(D6,德育加分!C$2:K$30,9,FALSE)</f>
        <v>5</v>
      </c>
      <c r="Q6" s="214">
        <v>0</v>
      </c>
      <c r="R6" s="214">
        <f>N6+O6+P6-Q6</f>
        <v>81.192962962963</v>
      </c>
      <c r="S6" s="214">
        <f>R6*0.15</f>
        <v>12.1789444444444</v>
      </c>
      <c r="T6" s="215">
        <v>86.8780487804878</v>
      </c>
      <c r="U6" s="215">
        <v>85.6666666666667</v>
      </c>
      <c r="V6" s="216">
        <f>IF(U6&gt;0,T6*0.9+U6*0.1,T6)</f>
        <v>86.7569105691057</v>
      </c>
      <c r="W6" s="215">
        <f>VLOOKUP(D6,智育加分汇总!A$2:C$44,3,FALSE)</f>
        <v>7.8</v>
      </c>
      <c r="X6" s="215">
        <f>V6*0.85+W6</f>
        <v>81.5433739837398</v>
      </c>
      <c r="Y6" s="215">
        <f>0.7*X6</f>
        <v>57.0803617886179</v>
      </c>
      <c r="Z6" s="221">
        <f>VLOOKUP(D6,体测成绩!B$2:C$273,2,FALSE)</f>
        <v>81.2</v>
      </c>
      <c r="AA6" s="222">
        <f>VLOOKUP(D6,体育锻炼成绩!A$2:B$182,2,FALSE)</f>
        <v>100</v>
      </c>
      <c r="AB6" s="221">
        <f>0.8*Z6</f>
        <v>64.96</v>
      </c>
      <c r="AC6" s="221">
        <f>AA6*0.2</f>
        <v>20</v>
      </c>
      <c r="AD6" s="221">
        <f>SUM(AB6:AC6)*0.7</f>
        <v>59.472</v>
      </c>
      <c r="AE6" s="221">
        <f>VLOOKUP(D6,体育加分汇总!A$1:C$79,3,FALSE)</f>
        <v>9</v>
      </c>
      <c r="AF6" s="221">
        <f>AD6+AE6</f>
        <v>68.472</v>
      </c>
      <c r="AG6" s="221">
        <f>AF6*0.05</f>
        <v>3.4236</v>
      </c>
      <c r="AH6" s="223">
        <f>VLOOKUP(D6,美育!B$2:F$182,5,FALSE)</f>
        <v>70</v>
      </c>
      <c r="AI6" s="223">
        <f>VLOOKUP(D6,美育!B$2:E$182,4,FALSE)</f>
        <v>0</v>
      </c>
      <c r="AJ6" s="223">
        <f>AH6+AI6</f>
        <v>70</v>
      </c>
      <c r="AK6" s="223">
        <f>AJ6*0.05</f>
        <v>3.5</v>
      </c>
      <c r="AL6" s="224">
        <f>VLOOKUP(D6,劳育基础分!B$3:AF$182,31,FALSE)</f>
        <v>42</v>
      </c>
      <c r="AM6" s="224">
        <f>VLOOKUP(D6,劳育加分!A$3:I$34,9,FALSE)</f>
        <v>4</v>
      </c>
      <c r="AN6" s="224">
        <f>AL6+AM6</f>
        <v>46</v>
      </c>
      <c r="AO6" s="224">
        <f>AN6*0.05</f>
        <v>2.3</v>
      </c>
      <c r="AP6" s="225">
        <f>S6+Y6+AG6+AK6+AO6</f>
        <v>78.4829062330623</v>
      </c>
      <c r="AQ6" s="226" t="str">
        <f>VLOOKUP(D6,必修课优良率!A$1:B$173,2,FALSE)</f>
        <v>85.71%</v>
      </c>
      <c r="AR6" s="227">
        <f>VLOOKUP(D6,四级成绩!B$2:C$178,2,FALSE)</f>
        <v>561</v>
      </c>
      <c r="AS6" s="226" t="str">
        <f>VLOOKUP(D6,必修课优良率!A$1:D$173,4,FALSE)</f>
        <v>否</v>
      </c>
    </row>
    <row r="7" spans="1:45">
      <c r="A7" s="211">
        <v>4</v>
      </c>
      <c r="B7" s="211">
        <v>93</v>
      </c>
      <c r="C7" s="211" t="s">
        <v>57</v>
      </c>
      <c r="D7" s="5" t="s">
        <v>58</v>
      </c>
      <c r="E7" s="211" t="str">
        <f>VLOOKUP(D7,美育!B$2:E$182,2,FALSE)</f>
        <v>化工类24-6班</v>
      </c>
      <c r="F7" s="214">
        <f>VLOOKUP(D7,互评分!C$2:F$181,4,FALSE)</f>
        <v>97.6923076923077</v>
      </c>
      <c r="G7" s="214">
        <f>VLOOKUP(D7,辅导员加分!B$2:C$176,2,FALSE)</f>
        <v>92</v>
      </c>
      <c r="H7" s="214">
        <f>VLOOKUP(D7,互评分!C$2:F$181,3,FALSE)</f>
        <v>98.5714286</v>
      </c>
      <c r="I7" s="214">
        <f>VLOOKUP(D7,互评分!C$2:F$181,2,FALSE)</f>
        <v>100</v>
      </c>
      <c r="J7" s="214">
        <f>F7*0.2</f>
        <v>19.5384615384615</v>
      </c>
      <c r="K7" s="214">
        <f>G7*0.5</f>
        <v>46</v>
      </c>
      <c r="L7" s="214">
        <f>H7*0.2</f>
        <v>19.71428572</v>
      </c>
      <c r="M7" s="214">
        <f>I7*0.1</f>
        <v>10</v>
      </c>
      <c r="N7" s="214">
        <f>SUM(J7:M7)*0.7</f>
        <v>66.6769230809231</v>
      </c>
      <c r="O7" s="214">
        <f>VLOOKUP(D7,学生干部加分!A$1:C$140,3,FALSE)</f>
        <v>8</v>
      </c>
      <c r="P7" s="214">
        <f>VLOOKUP(D7,德育加分!C$2:K$30,9,FALSE)</f>
        <v>6</v>
      </c>
      <c r="Q7" s="214">
        <v>0</v>
      </c>
      <c r="R7" s="214">
        <f>N7+O7+P7-Q7</f>
        <v>80.6769230809231</v>
      </c>
      <c r="S7" s="214">
        <f>R7*0.15</f>
        <v>12.1015384621385</v>
      </c>
      <c r="T7" s="215">
        <v>76.9512195121951</v>
      </c>
      <c r="U7" s="215">
        <v>87.8571428571429</v>
      </c>
      <c r="V7" s="216">
        <f>IF(U7&gt;0,T7*0.9+U7*0.1,T7)</f>
        <v>78.0418118466899</v>
      </c>
      <c r="W7" s="215">
        <f>VLOOKUP(D7,智育加分汇总!A$2:C$44,3,FALSE)</f>
        <v>15</v>
      </c>
      <c r="X7" s="215">
        <f>V7*0.85+W7</f>
        <v>81.3355400696864</v>
      </c>
      <c r="Y7" s="215">
        <f>0.7*X7</f>
        <v>56.9348780487805</v>
      </c>
      <c r="Z7" s="221">
        <f>VLOOKUP(D7,体测成绩!B$2:C$273,2,FALSE)</f>
        <v>65.4</v>
      </c>
      <c r="AA7" s="222" t="str">
        <f>VLOOKUP(D7,体育锻炼成绩!A$2:B$182,2,FALSE)</f>
        <v>100.00</v>
      </c>
      <c r="AB7" s="221">
        <f>0.8*Z7</f>
        <v>52.32</v>
      </c>
      <c r="AC7" s="221">
        <f>AA7*0.2</f>
        <v>20</v>
      </c>
      <c r="AD7" s="221">
        <f>SUM(AB7:AC7)*0.7</f>
        <v>50.624</v>
      </c>
      <c r="AE7" s="221">
        <f>VLOOKUP(D7,体育加分汇总!A$1:C$79,3,FALSE)</f>
        <v>8</v>
      </c>
      <c r="AF7" s="221">
        <f>AD7+AE7</f>
        <v>58.624</v>
      </c>
      <c r="AG7" s="221">
        <f>AF7*0.05</f>
        <v>2.9312</v>
      </c>
      <c r="AH7" s="223">
        <f>VLOOKUP(D7,美育!B$2:F$182,5,FALSE)</f>
        <v>70</v>
      </c>
      <c r="AI7" s="223">
        <f>VLOOKUP(D7,美育!B$2:E$182,4,FALSE)</f>
        <v>4</v>
      </c>
      <c r="AJ7" s="223">
        <f>AH7+AI7</f>
        <v>74</v>
      </c>
      <c r="AK7" s="223">
        <f>AJ7*0.05</f>
        <v>3.7</v>
      </c>
      <c r="AL7" s="224">
        <f>VLOOKUP(D7,劳育基础分!B$3:AF$182,31,FALSE)</f>
        <v>40</v>
      </c>
      <c r="AM7" s="224">
        <f>VLOOKUP(D7,劳育加分!A$3:I$34,9,FALSE)</f>
        <v>4</v>
      </c>
      <c r="AN7" s="224">
        <f>AL7+AM7</f>
        <v>44</v>
      </c>
      <c r="AO7" s="224">
        <f>AN7*0.05</f>
        <v>2.2</v>
      </c>
      <c r="AP7" s="225">
        <f>S7+Y7+AG7+AK7+AO7</f>
        <v>77.8676165109189</v>
      </c>
      <c r="AQ7" s="226" t="str">
        <f>VLOOKUP(D7,必修课优良率!A$1:B$173,2,FALSE)</f>
        <v>52.38%</v>
      </c>
      <c r="AR7" s="227" t="str">
        <f>VLOOKUP(D7,四级成绩!B$2:C$178,2,FALSE)</f>
        <v>496</v>
      </c>
      <c r="AS7" s="226" t="str">
        <f>VLOOKUP(D7,必修课优良率!A$1:D$173,4,FALSE)</f>
        <v>是</v>
      </c>
    </row>
    <row r="8" spans="1:45">
      <c r="A8" s="211">
        <v>5</v>
      </c>
      <c r="B8" s="211">
        <v>1</v>
      </c>
      <c r="C8" s="211">
        <v>2024010608</v>
      </c>
      <c r="D8" s="5" t="s">
        <v>59</v>
      </c>
      <c r="E8" s="211" t="str">
        <f>VLOOKUP(D8,美育!B$2:E$182,2,FALSE)</f>
        <v>化工类24-6班</v>
      </c>
      <c r="F8" s="214">
        <f>VLOOKUP(D8,互评分!C$2:F$181,4,FALSE)</f>
        <v>98.8461538461538</v>
      </c>
      <c r="G8" s="214">
        <f>VLOOKUP(D8,辅导员加分!B$2:C$176,2,FALSE)</f>
        <v>94</v>
      </c>
      <c r="H8" s="214">
        <f>VLOOKUP(D8,互评分!C$2:F$181,3,FALSE)</f>
        <v>100</v>
      </c>
      <c r="I8" s="214">
        <f>VLOOKUP(D8,互评分!C$2:F$181,2,FALSE)</f>
        <v>100</v>
      </c>
      <c r="J8" s="214">
        <f>F8*0.2</f>
        <v>19.7692307692308</v>
      </c>
      <c r="K8" s="214">
        <f>G8*0.5</f>
        <v>47</v>
      </c>
      <c r="L8" s="214">
        <f>H8*0.2</f>
        <v>20</v>
      </c>
      <c r="M8" s="214">
        <f>I8*0.1</f>
        <v>10</v>
      </c>
      <c r="N8" s="214">
        <f>SUM(J8:M8)*0.7</f>
        <v>67.7384615384615</v>
      </c>
      <c r="O8" s="214">
        <f>VLOOKUP(D8,学生干部加分!A$1:C$140,3,FALSE)</f>
        <v>8</v>
      </c>
      <c r="P8" s="214">
        <v>0</v>
      </c>
      <c r="Q8" s="214">
        <v>0</v>
      </c>
      <c r="R8" s="214">
        <f>N8+O8+P8-Q8</f>
        <v>75.7384615384615</v>
      </c>
      <c r="S8" s="214">
        <f>R8*0.15</f>
        <v>11.3607692307692</v>
      </c>
      <c r="T8" s="215">
        <f>VLOOKUP(D8,[1]必修课成绩!C$71:AE$100,29,FALSE)</f>
        <v>92.4875</v>
      </c>
      <c r="U8" s="215">
        <f>VLOOKUP(D8,[1]选修课成绩!C$72:AC$101,27,FALSE)</f>
        <v>89</v>
      </c>
      <c r="V8" s="216">
        <f>IF(U8&gt;0,T8*0.9+U8*0.1,T8)</f>
        <v>92.13875</v>
      </c>
      <c r="W8" s="215">
        <f>VLOOKUP(D8,智育加分汇总!A$2:C$44,3,FALSE)</f>
        <v>3</v>
      </c>
      <c r="X8" s="215">
        <f>V8*0.85+W8</f>
        <v>81.3179375</v>
      </c>
      <c r="Y8" s="215">
        <f>0.7*X8</f>
        <v>56.92255625</v>
      </c>
      <c r="Z8" s="221">
        <f>VLOOKUP(D8,体测成绩!B$2:C$273,2,FALSE)</f>
        <v>78.5</v>
      </c>
      <c r="AA8" s="222" t="str">
        <f>VLOOKUP(D8,体育锻炼成绩!A$2:B$182,2,FALSE)</f>
        <v>100.00</v>
      </c>
      <c r="AB8" s="221">
        <f>0.8*Z8</f>
        <v>62.8</v>
      </c>
      <c r="AC8" s="221">
        <f>AA8*0.2</f>
        <v>20</v>
      </c>
      <c r="AD8" s="221">
        <f>SUM(AB8:AC8)*0.7</f>
        <v>57.96</v>
      </c>
      <c r="AE8" s="221">
        <f>VLOOKUP(D8,体育加分汇总!A$1:C$79,3,FALSE)</f>
        <v>1</v>
      </c>
      <c r="AF8" s="221">
        <f>AD8+AE8</f>
        <v>58.96</v>
      </c>
      <c r="AG8" s="221">
        <f>AF8*0.05</f>
        <v>2.948</v>
      </c>
      <c r="AH8" s="223">
        <f>VLOOKUP(D8,美育!B$2:F$182,5,FALSE)</f>
        <v>70</v>
      </c>
      <c r="AI8" s="223">
        <f>VLOOKUP(D8,美育!B$2:E$182,4,FALSE)</f>
        <v>4</v>
      </c>
      <c r="AJ8" s="223">
        <f>AH8+AI8</f>
        <v>74</v>
      </c>
      <c r="AK8" s="223">
        <f>AJ8*0.05</f>
        <v>3.7</v>
      </c>
      <c r="AL8" s="224">
        <f>VLOOKUP(D8,劳育基础分!B$3:AF$182,31,FALSE)</f>
        <v>50</v>
      </c>
      <c r="AM8" s="224">
        <v>0</v>
      </c>
      <c r="AN8" s="224">
        <f>AL8+AM8</f>
        <v>50</v>
      </c>
      <c r="AO8" s="224">
        <f>AN8*0.05</f>
        <v>2.5</v>
      </c>
      <c r="AP8" s="225">
        <f>S8+Y8+AG8+AK8+AO8</f>
        <v>77.4313254807692</v>
      </c>
      <c r="AQ8" s="226" t="str">
        <f>VLOOKUP(D8,必修课优良率!A$1:B$173,2,FALSE)</f>
        <v>90.48%</v>
      </c>
      <c r="AR8" s="227">
        <f>VLOOKUP(D8,四级成绩!B$2:C$178,2,FALSE)</f>
        <v>526</v>
      </c>
      <c r="AS8" s="226" t="str">
        <f>VLOOKUP(D8,必修课优良率!A$1:D$173,4,FALSE)</f>
        <v>否</v>
      </c>
    </row>
    <row r="9" spans="1:45">
      <c r="A9" s="211">
        <v>6</v>
      </c>
      <c r="B9" s="211">
        <v>10</v>
      </c>
      <c r="C9" s="211" t="s">
        <v>60</v>
      </c>
      <c r="D9" s="5" t="s">
        <v>61</v>
      </c>
      <c r="E9" s="211" t="str">
        <f>VLOOKUP(D9,美育!B$2:E$182,2,FALSE)</f>
        <v>化工类24-5班</v>
      </c>
      <c r="F9" s="214">
        <f>VLOOKUP(D9,互评分!C$2:F$181,4,FALSE)</f>
        <v>99.6666666666667</v>
      </c>
      <c r="G9" s="214">
        <f>VLOOKUP(D9,辅导员加分!B$2:C$176,2,FALSE)</f>
        <v>96</v>
      </c>
      <c r="H9" s="214">
        <f>VLOOKUP(D9,互评分!C$2:F$181,3,FALSE)</f>
        <v>100</v>
      </c>
      <c r="I9" s="214">
        <f>VLOOKUP(D9,互评分!C$2:F$181,2,FALSE)</f>
        <v>95</v>
      </c>
      <c r="J9" s="214">
        <f>F9*0.2</f>
        <v>19.9333333333333</v>
      </c>
      <c r="K9" s="214">
        <f>G9*0.5</f>
        <v>48</v>
      </c>
      <c r="L9" s="214">
        <f>H9*0.2</f>
        <v>20</v>
      </c>
      <c r="M9" s="214">
        <f>I9*0.1</f>
        <v>9.5</v>
      </c>
      <c r="N9" s="214">
        <f>SUM(J9:M9)*0.7</f>
        <v>68.2033333333333</v>
      </c>
      <c r="O9" s="214">
        <f>VLOOKUP(D9,学生干部加分!A$1:C$140,3,FALSE)</f>
        <v>9</v>
      </c>
      <c r="P9" s="214">
        <v>0</v>
      </c>
      <c r="Q9" s="214">
        <v>0</v>
      </c>
      <c r="R9" s="214">
        <f>N9+O9+P9-Q9</f>
        <v>77.2033333333333</v>
      </c>
      <c r="S9" s="214">
        <f>R9*0.15</f>
        <v>11.5805</v>
      </c>
      <c r="T9" s="215">
        <v>87.4146341463415</v>
      </c>
      <c r="U9" s="215">
        <v>82</v>
      </c>
      <c r="V9" s="216">
        <f>IF(U9&gt;0,T9*0.9+U9*0.1,T9)</f>
        <v>86.8731707317073</v>
      </c>
      <c r="W9" s="215">
        <f>VLOOKUP(D9,智育加分汇总!A$2:C$44,3,FALSE)</f>
        <v>5</v>
      </c>
      <c r="X9" s="215">
        <f>V9*0.85+W9</f>
        <v>78.8421951219512</v>
      </c>
      <c r="Y9" s="215">
        <f>0.7*X9</f>
        <v>55.1895365853659</v>
      </c>
      <c r="Z9" s="221">
        <f>VLOOKUP(D9,体测成绩!B$2:C$273,2,FALSE)</f>
        <v>88.8</v>
      </c>
      <c r="AA9" s="222" t="str">
        <f>VLOOKUP(D9,体育锻炼成绩!A$2:B$182,2,FALSE)</f>
        <v>100.00</v>
      </c>
      <c r="AB9" s="221">
        <f>0.8*Z9</f>
        <v>71.04</v>
      </c>
      <c r="AC9" s="221">
        <f>AA9*0.2</f>
        <v>20</v>
      </c>
      <c r="AD9" s="221">
        <f>SUM(AB9:AC9)*0.7</f>
        <v>63.728</v>
      </c>
      <c r="AE9" s="221">
        <f>VLOOKUP(D9,体育加分汇总!A$1:C$79,3,FALSE)</f>
        <v>8</v>
      </c>
      <c r="AF9" s="221">
        <f>AD9+AE9</f>
        <v>71.728</v>
      </c>
      <c r="AG9" s="221">
        <f>AF9*0.05</f>
        <v>3.5864</v>
      </c>
      <c r="AH9" s="223">
        <f>VLOOKUP(D9,美育!B$2:F$182,5,FALSE)</f>
        <v>70</v>
      </c>
      <c r="AI9" s="223">
        <f>VLOOKUP(D9,美育!B$2:E$182,4,FALSE)</f>
        <v>4</v>
      </c>
      <c r="AJ9" s="223">
        <f>AH9+AI9</f>
        <v>74</v>
      </c>
      <c r="AK9" s="223">
        <f>AJ9*0.05</f>
        <v>3.7</v>
      </c>
      <c r="AL9" s="224">
        <f>VLOOKUP(D9,劳育基础分!B$3:AF$182,31,FALSE)</f>
        <v>44.5</v>
      </c>
      <c r="AM9" s="224">
        <v>0</v>
      </c>
      <c r="AN9" s="224">
        <f>AL9+AM9</f>
        <v>44.5</v>
      </c>
      <c r="AO9" s="224">
        <f>AN9*0.05</f>
        <v>2.225</v>
      </c>
      <c r="AP9" s="225">
        <f>S9+Y9+AG9+AK9+AO9</f>
        <v>76.2814365853659</v>
      </c>
      <c r="AQ9" s="226" t="str">
        <f>VLOOKUP(D9,必修课优良率!A$1:B$173,2,FALSE)</f>
        <v>95.24%</v>
      </c>
      <c r="AR9" s="227">
        <f>VLOOKUP(D9,四级成绩!B$2:C$178,2,FALSE)</f>
        <v>533</v>
      </c>
      <c r="AS9" s="226" t="str">
        <f>VLOOKUP(D9,必修课优良率!A$1:D$173,4,FALSE)</f>
        <v>否</v>
      </c>
    </row>
    <row r="10" spans="1:45">
      <c r="A10" s="211">
        <v>7</v>
      </c>
      <c r="B10" s="211">
        <v>21</v>
      </c>
      <c r="C10" s="211" t="s">
        <v>62</v>
      </c>
      <c r="D10" s="5" t="s">
        <v>63</v>
      </c>
      <c r="E10" s="211" t="str">
        <f>VLOOKUP(D10,美育!B$2:E$182,2,FALSE)</f>
        <v>化工类24-5班</v>
      </c>
      <c r="F10" s="214">
        <f>VLOOKUP(D10,互评分!C$2:F$181,4,FALSE)</f>
        <v>99.5925925925926</v>
      </c>
      <c r="G10" s="214">
        <f>VLOOKUP(D10,辅导员加分!B$2:C$176,2,FALSE)</f>
        <v>94</v>
      </c>
      <c r="H10" s="214">
        <f>VLOOKUP(D10,互评分!C$2:F$181,3,FALSE)</f>
        <v>100</v>
      </c>
      <c r="I10" s="214">
        <f>VLOOKUP(D10,互评分!C$2:F$181,2,FALSE)</f>
        <v>93</v>
      </c>
      <c r="J10" s="214">
        <f>F10*0.2</f>
        <v>19.9185185185185</v>
      </c>
      <c r="K10" s="214">
        <f>G10*0.5</f>
        <v>47</v>
      </c>
      <c r="L10" s="214">
        <f>H10*0.2</f>
        <v>20</v>
      </c>
      <c r="M10" s="214">
        <f>I10*0.1</f>
        <v>9.3</v>
      </c>
      <c r="N10" s="214">
        <f>SUM(J10:M10)*0.7</f>
        <v>67.352962962963</v>
      </c>
      <c r="O10" s="214">
        <f>VLOOKUP(D10,学生干部加分!A$1:C$140,3,FALSE)</f>
        <v>7</v>
      </c>
      <c r="P10" s="214">
        <v>0</v>
      </c>
      <c r="Q10" s="214">
        <v>0</v>
      </c>
      <c r="R10" s="214">
        <f>N10+O10+P10-Q10</f>
        <v>74.352962962963</v>
      </c>
      <c r="S10" s="214">
        <f>R10*0.15</f>
        <v>11.1529444444444</v>
      </c>
      <c r="T10" s="215">
        <v>84.9634146341463</v>
      </c>
      <c r="U10" s="215">
        <v>84</v>
      </c>
      <c r="V10" s="216">
        <f>IF(U10&gt;0,T10*0.9+U10*0.1,T10)</f>
        <v>84.8670731707317</v>
      </c>
      <c r="W10" s="215">
        <f>VLOOKUP(D10,智育加分汇总!A$2:C$44,3,FALSE)</f>
        <v>8</v>
      </c>
      <c r="X10" s="215">
        <f>V10*0.85+W10</f>
        <v>80.1370121951219</v>
      </c>
      <c r="Y10" s="215">
        <f>0.7*X10</f>
        <v>56.0959085365853</v>
      </c>
      <c r="Z10" s="221">
        <f>VLOOKUP(D10,体测成绩!B$2:C$273,2,FALSE)</f>
        <v>75.6</v>
      </c>
      <c r="AA10" s="222" t="str">
        <f>VLOOKUP(D10,体育锻炼成绩!A$2:B$182,2,FALSE)</f>
        <v>100.00</v>
      </c>
      <c r="AB10" s="221">
        <f>0.8*Z10</f>
        <v>60.48</v>
      </c>
      <c r="AC10" s="221">
        <f>AA10*0.2</f>
        <v>20</v>
      </c>
      <c r="AD10" s="221">
        <f>SUM(AB10:AC10)*0.7</f>
        <v>56.336</v>
      </c>
      <c r="AE10" s="221">
        <f>VLOOKUP(D10,体育加分汇总!A$1:C$79,3,FALSE)</f>
        <v>10</v>
      </c>
      <c r="AF10" s="221">
        <f>AD10+AE10</f>
        <v>66.336</v>
      </c>
      <c r="AG10" s="221">
        <f>AF10*0.05</f>
        <v>3.3168</v>
      </c>
      <c r="AH10" s="223">
        <f>VLOOKUP(D10,美育!B$2:F$182,5,FALSE)</f>
        <v>70</v>
      </c>
      <c r="AI10" s="223">
        <f>VLOOKUP(D10,美育!B$2:E$182,4,FALSE)</f>
        <v>0</v>
      </c>
      <c r="AJ10" s="223">
        <f>AH10+AI10</f>
        <v>70</v>
      </c>
      <c r="AK10" s="223">
        <f>AJ10*0.05</f>
        <v>3.5</v>
      </c>
      <c r="AL10" s="224">
        <f>VLOOKUP(D10,劳育基础分!B$3:AF$182,31,FALSE)</f>
        <v>42.5</v>
      </c>
      <c r="AM10" s="224">
        <v>0</v>
      </c>
      <c r="AN10" s="224">
        <f>AL10+AM10</f>
        <v>42.5</v>
      </c>
      <c r="AO10" s="224">
        <f>AN10*0.05</f>
        <v>2.125</v>
      </c>
      <c r="AP10" s="225">
        <f>S10+Y10+AG10+AK10+AO10</f>
        <v>76.1906529810298</v>
      </c>
      <c r="AQ10" s="226" t="str">
        <f>VLOOKUP(D10,必修课优良率!A$1:B$173,2,FALSE)</f>
        <v>100.00%</v>
      </c>
      <c r="AR10" s="227" t="str">
        <f>VLOOKUP(D10,四级成绩!B$2:C$178,2,FALSE)</f>
        <v>525</v>
      </c>
      <c r="AS10" s="226" t="str">
        <f>VLOOKUP(D10,必修课优良率!A$1:D$173,4,FALSE)</f>
        <v>否</v>
      </c>
    </row>
    <row r="11" spans="1:45">
      <c r="A11" s="211">
        <v>8</v>
      </c>
      <c r="B11" s="211">
        <v>9</v>
      </c>
      <c r="C11" s="211" t="s">
        <v>64</v>
      </c>
      <c r="D11" s="5" t="s">
        <v>65</v>
      </c>
      <c r="E11" s="211" t="str">
        <f>VLOOKUP(D11,美育!B$2:E$182,2,FALSE)</f>
        <v>化工类24-1班</v>
      </c>
      <c r="F11" s="214">
        <f>VLOOKUP(D11,互评分!C$2:F$181,4,FALSE)</f>
        <v>99.2962963</v>
      </c>
      <c r="G11" s="214">
        <f>VLOOKUP(D11,辅导员加分!B$2:C$176,2,FALSE)</f>
        <v>94</v>
      </c>
      <c r="H11" s="214">
        <f>VLOOKUP(D11,互评分!C$2:F$181,3,FALSE)</f>
        <v>100</v>
      </c>
      <c r="I11" s="214">
        <f>VLOOKUP(D11,互评分!C$2:F$181,2,FALSE)</f>
        <v>99</v>
      </c>
      <c r="J11" s="214">
        <f>F11*0.2</f>
        <v>19.85925926</v>
      </c>
      <c r="K11" s="214">
        <f>G11*0.5</f>
        <v>47</v>
      </c>
      <c r="L11" s="214">
        <f>H11*0.2</f>
        <v>20</v>
      </c>
      <c r="M11" s="214">
        <f>I11*0.1</f>
        <v>9.9</v>
      </c>
      <c r="N11" s="214">
        <f>SUM(J11:M11)*0.7</f>
        <v>67.731481482</v>
      </c>
      <c r="O11" s="214">
        <f>VLOOKUP(D11,学生干部加分!A$1:C$140,3,FALSE)</f>
        <v>9</v>
      </c>
      <c r="P11" s="214">
        <f>VLOOKUP(D11,德育加分!C$2:K$30,9,FALSE)</f>
        <v>5</v>
      </c>
      <c r="Q11" s="214">
        <v>0</v>
      </c>
      <c r="R11" s="214">
        <f>N11+O11+P11-Q11</f>
        <v>81.731481482</v>
      </c>
      <c r="S11" s="214">
        <f>R11*0.15</f>
        <v>12.2597222223</v>
      </c>
      <c r="T11" s="215">
        <v>87.6951219512195</v>
      </c>
      <c r="U11" s="215">
        <v>92.125</v>
      </c>
      <c r="V11" s="216">
        <f>IF(U11&gt;0,T11*0.9+U11*0.1,T11)</f>
        <v>88.1381097560976</v>
      </c>
      <c r="W11" s="215">
        <f>VLOOKUP(D11,智育加分汇总!A$2:C$44,3,FALSE)</f>
        <v>3</v>
      </c>
      <c r="X11" s="215">
        <f>V11*0.85+W11</f>
        <v>77.9173932926829</v>
      </c>
      <c r="Y11" s="215">
        <f>0.7*X11</f>
        <v>54.5421753048781</v>
      </c>
      <c r="Z11" s="221">
        <f>VLOOKUP(D11,体测成绩!B$2:C$273,2,FALSE)</f>
        <v>71.2</v>
      </c>
      <c r="AA11" s="222" t="str">
        <f>VLOOKUP(D11,体育锻炼成绩!A$2:B$182,2,FALSE)</f>
        <v>100.00</v>
      </c>
      <c r="AB11" s="221">
        <f>0.8*Z11</f>
        <v>56.96</v>
      </c>
      <c r="AC11" s="221">
        <f>AA11*0.2</f>
        <v>20</v>
      </c>
      <c r="AD11" s="221">
        <f>SUM(AB11:AC11)*0.7</f>
        <v>53.872</v>
      </c>
      <c r="AE11" s="221">
        <f>VLOOKUP(D11,体育加分汇总!A$1:C$79,3,FALSE)</f>
        <v>8</v>
      </c>
      <c r="AF11" s="221">
        <f>AD11+AE11</f>
        <v>61.872</v>
      </c>
      <c r="AG11" s="221">
        <f>AF11*0.05</f>
        <v>3.0936</v>
      </c>
      <c r="AH11" s="223">
        <f>VLOOKUP(D11,美育!B$2:F$182,5,FALSE)</f>
        <v>70</v>
      </c>
      <c r="AI11" s="223">
        <f>VLOOKUP(D11,美育!B$2:E$182,4,FALSE)</f>
        <v>0</v>
      </c>
      <c r="AJ11" s="223">
        <f>AH11+AI11</f>
        <v>70</v>
      </c>
      <c r="AK11" s="223">
        <f>AJ11*0.05</f>
        <v>3.5</v>
      </c>
      <c r="AL11" s="224">
        <f>VLOOKUP(D11,劳育基础分!B$3:AF$182,31,FALSE)</f>
        <v>42</v>
      </c>
      <c r="AM11" s="224">
        <f>VLOOKUP(D11,劳育加分!A$3:I$34,9,FALSE)</f>
        <v>4</v>
      </c>
      <c r="AN11" s="224">
        <f>AL11+AM11</f>
        <v>46</v>
      </c>
      <c r="AO11" s="224">
        <f>AN11*0.05</f>
        <v>2.3</v>
      </c>
      <c r="AP11" s="225">
        <f>S11+Y11+AG11+AK11+AO11</f>
        <v>75.695497527178</v>
      </c>
      <c r="AQ11" s="226" t="str">
        <f>VLOOKUP(D11,必修课优良率!A$1:B$173,2,FALSE)</f>
        <v>95.24%</v>
      </c>
      <c r="AR11" s="227">
        <v>562</v>
      </c>
      <c r="AS11" s="226" t="str">
        <f>VLOOKUP(D11,必修课优良率!A$1:D$173,4,FALSE)</f>
        <v>否</v>
      </c>
    </row>
    <row r="12" spans="1:45">
      <c r="A12" s="211">
        <v>9</v>
      </c>
      <c r="B12" s="211">
        <v>51</v>
      </c>
      <c r="C12" s="211" t="s">
        <v>66</v>
      </c>
      <c r="D12" s="5" t="s">
        <v>67</v>
      </c>
      <c r="E12" s="211" t="str">
        <f>VLOOKUP(D12,美育!B$2:E$182,2,FALSE)</f>
        <v>化工类24-6班</v>
      </c>
      <c r="F12" s="214">
        <f>VLOOKUP(D12,互评分!C$2:F$181,4,FALSE)</f>
        <v>97.3076923076923</v>
      </c>
      <c r="G12" s="214">
        <f>VLOOKUP(D12,辅导员加分!B$2:C$176,2,FALSE)</f>
        <v>92</v>
      </c>
      <c r="H12" s="214">
        <f>VLOOKUP(D12,互评分!C$2:F$181,3,FALSE)</f>
        <v>100</v>
      </c>
      <c r="I12" s="214">
        <f>VLOOKUP(D12,互评分!C$2:F$181,2,FALSE)</f>
        <v>100</v>
      </c>
      <c r="J12" s="214">
        <f>F12*0.2</f>
        <v>19.4615384615385</v>
      </c>
      <c r="K12" s="214">
        <f>G12*0.5</f>
        <v>46</v>
      </c>
      <c r="L12" s="214">
        <f>H12*0.2</f>
        <v>20</v>
      </c>
      <c r="M12" s="214">
        <f>I12*0.1</f>
        <v>10</v>
      </c>
      <c r="N12" s="214">
        <f>SUM(J12:M12)*0.7</f>
        <v>66.8230769230769</v>
      </c>
      <c r="O12" s="214">
        <f>VLOOKUP(D12,学生干部加分!A$1:C$140,3,FALSE)</f>
        <v>6</v>
      </c>
      <c r="P12" s="214">
        <v>0</v>
      </c>
      <c r="Q12" s="214">
        <v>0</v>
      </c>
      <c r="R12" s="214">
        <f>N12+O12+P12-Q12</f>
        <v>72.8230769230769</v>
      </c>
      <c r="S12" s="214">
        <f>R12*0.15</f>
        <v>10.9234615384615</v>
      </c>
      <c r="T12" s="215">
        <v>81</v>
      </c>
      <c r="U12" s="215">
        <v>84</v>
      </c>
      <c r="V12" s="216">
        <f>IF(U12&gt;0,T12*0.9+U12*0.1,T12)</f>
        <v>81.3</v>
      </c>
      <c r="W12" s="215">
        <f>VLOOKUP(D12,智育加分汇总!A$2:C$44,3,FALSE)</f>
        <v>15</v>
      </c>
      <c r="X12" s="215">
        <f>V12*0.85+W12</f>
        <v>84.105</v>
      </c>
      <c r="Y12" s="215">
        <f>0.7*X12</f>
        <v>58.8735</v>
      </c>
      <c r="Z12" s="221">
        <f>VLOOKUP(D12,体测成绩!B$2:C$273,2,FALSE)</f>
        <v>67.2</v>
      </c>
      <c r="AA12" s="222" t="str">
        <f>VLOOKUP(D12,体育锻炼成绩!A$2:B$182,2,FALSE)</f>
        <v>100.00</v>
      </c>
      <c r="AB12" s="221">
        <f>0.8*Z12</f>
        <v>53.76</v>
      </c>
      <c r="AC12" s="221">
        <f>AA12*0.2</f>
        <v>20</v>
      </c>
      <c r="AD12" s="221">
        <f>SUM(AB12:AC12)*0.7</f>
        <v>51.632</v>
      </c>
      <c r="AE12" s="221">
        <v>0</v>
      </c>
      <c r="AF12" s="221">
        <f>AD12+AE12</f>
        <v>51.632</v>
      </c>
      <c r="AG12" s="221">
        <f>AF12*0.05</f>
        <v>2.5816</v>
      </c>
      <c r="AH12" s="223">
        <f>VLOOKUP(D12,美育!B$2:F$182,5,FALSE)</f>
        <v>10</v>
      </c>
      <c r="AI12" s="223">
        <f>VLOOKUP(D12,美育!B$2:E$182,4,FALSE)</f>
        <v>0</v>
      </c>
      <c r="AJ12" s="223">
        <f>AH12+AI12</f>
        <v>10</v>
      </c>
      <c r="AK12" s="223">
        <f>AJ12*0.05</f>
        <v>0.5</v>
      </c>
      <c r="AL12" s="224">
        <f>VLOOKUP(D12,劳育基础分!B$3:AF$182,31,FALSE)</f>
        <v>41</v>
      </c>
      <c r="AM12" s="224">
        <v>0</v>
      </c>
      <c r="AN12" s="224">
        <f>AL12+AM12</f>
        <v>41</v>
      </c>
      <c r="AO12" s="224">
        <f>AN12*0.05</f>
        <v>2.05</v>
      </c>
      <c r="AP12" s="225">
        <f>S12+Y12+AG12+AK12+AO12</f>
        <v>74.9285615384615</v>
      </c>
      <c r="AQ12" s="226" t="str">
        <f>VLOOKUP(D12,必修课优良率!A$1:B$173,2,FALSE)</f>
        <v>71.43%</v>
      </c>
      <c r="AR12" s="227">
        <f>VLOOKUP(D12,四级成绩!B$2:C$178,2,FALSE)</f>
        <v>361</v>
      </c>
      <c r="AS12" s="226" t="str">
        <f>VLOOKUP(D12,必修课优良率!A$1:D$173,4,FALSE)</f>
        <v>否</v>
      </c>
    </row>
    <row r="13" spans="1:45">
      <c r="A13" s="211">
        <v>10</v>
      </c>
      <c r="B13" s="211">
        <v>34</v>
      </c>
      <c r="C13" s="211" t="s">
        <v>68</v>
      </c>
      <c r="D13" s="5" t="s">
        <v>69</v>
      </c>
      <c r="E13" s="211" t="str">
        <f>VLOOKUP(D13,美育!B$2:E$182,2,FALSE)</f>
        <v>化工类24-5班</v>
      </c>
      <c r="F13" s="214">
        <f>VLOOKUP(D13,互评分!C$2:F$181,4,FALSE)</f>
        <v>99.6666666666667</v>
      </c>
      <c r="G13" s="214">
        <f>VLOOKUP(D13,辅导员加分!B$2:C$176,2,FALSE)</f>
        <v>92</v>
      </c>
      <c r="H13" s="214">
        <f>VLOOKUP(D13,互评分!C$2:F$181,3,FALSE)</f>
        <v>100</v>
      </c>
      <c r="I13" s="214">
        <f>VLOOKUP(D13,互评分!C$2:F$181,2,FALSE)</f>
        <v>90</v>
      </c>
      <c r="J13" s="214">
        <f>F13*0.2</f>
        <v>19.9333333333333</v>
      </c>
      <c r="K13" s="214">
        <f>G13*0.5</f>
        <v>46</v>
      </c>
      <c r="L13" s="214">
        <f>H13*0.2</f>
        <v>20</v>
      </c>
      <c r="M13" s="214">
        <f>I13*0.1</f>
        <v>9</v>
      </c>
      <c r="N13" s="214">
        <f>SUM(J13:M13)*0.7</f>
        <v>66.4533333333333</v>
      </c>
      <c r="O13" s="214">
        <f>VLOOKUP(D13,学生干部加分!A$1:C$140,3,FALSE)</f>
        <v>6</v>
      </c>
      <c r="P13" s="214">
        <v>0</v>
      </c>
      <c r="Q13" s="214">
        <v>0</v>
      </c>
      <c r="R13" s="214">
        <f>N13+O13+P13-Q13</f>
        <v>72.4533333333333</v>
      </c>
      <c r="S13" s="214">
        <f>R13*0.15</f>
        <v>10.868</v>
      </c>
      <c r="T13" s="215">
        <v>82.890243902439</v>
      </c>
      <c r="U13" s="215">
        <v>77</v>
      </c>
      <c r="V13" s="216">
        <f>IF(U13&gt;0,T13*0.9+U13*0.1,T13)</f>
        <v>82.3012195121951</v>
      </c>
      <c r="W13" s="215">
        <f>VLOOKUP(D13,智育加分汇总!A$2:C$44,3,FALSE)</f>
        <v>10.4</v>
      </c>
      <c r="X13" s="215">
        <f>V13*0.85+W13</f>
        <v>80.3560365853658</v>
      </c>
      <c r="Y13" s="215">
        <f>0.7*X13</f>
        <v>56.2492256097561</v>
      </c>
      <c r="Z13" s="221">
        <f>VLOOKUP(D13,体测成绩!B$2:C$273,2,FALSE)</f>
        <v>67.7</v>
      </c>
      <c r="AA13" s="222" t="str">
        <f>VLOOKUP(D13,体育锻炼成绩!A$2:B$182,2,FALSE)</f>
        <v>100.00</v>
      </c>
      <c r="AB13" s="221">
        <f>0.8*Z13</f>
        <v>54.16</v>
      </c>
      <c r="AC13" s="221">
        <f>AA13*0.2</f>
        <v>20</v>
      </c>
      <c r="AD13" s="221">
        <f>SUM(AB13:AC13)*0.7</f>
        <v>51.912</v>
      </c>
      <c r="AE13" s="221">
        <v>0</v>
      </c>
      <c r="AF13" s="221">
        <f>AD13+AE13</f>
        <v>51.912</v>
      </c>
      <c r="AG13" s="221">
        <f>AF13*0.05</f>
        <v>2.5956</v>
      </c>
      <c r="AH13" s="223">
        <f>VLOOKUP(D13,美育!B$2:F$182,5,FALSE)</f>
        <v>64</v>
      </c>
      <c r="AI13" s="223">
        <f>VLOOKUP(D13,美育!B$2:E$182,4,FALSE)</f>
        <v>0</v>
      </c>
      <c r="AJ13" s="223">
        <f>AH13+AI13</f>
        <v>64</v>
      </c>
      <c r="AK13" s="223">
        <f>AJ13*0.05</f>
        <v>3.2</v>
      </c>
      <c r="AL13" s="224">
        <f>VLOOKUP(D13,劳育基础分!B$3:AF$182,31,FALSE)</f>
        <v>40</v>
      </c>
      <c r="AM13" s="224">
        <v>0</v>
      </c>
      <c r="AN13" s="224">
        <f>AL13+AM13</f>
        <v>40</v>
      </c>
      <c r="AO13" s="224">
        <f>AN13*0.05</f>
        <v>2</v>
      </c>
      <c r="AP13" s="225">
        <f>S13+Y13+AG13+AK13+AO13</f>
        <v>74.9128256097561</v>
      </c>
      <c r="AQ13" s="226" t="str">
        <f>VLOOKUP(D13,必修课优良率!A$1:B$173,2,FALSE)</f>
        <v>80.95%</v>
      </c>
      <c r="AR13" s="227">
        <f>VLOOKUP(D13,四级成绩!B$2:C$178,2,FALSE)</f>
        <v>576</v>
      </c>
      <c r="AS13" s="226" t="str">
        <f>VLOOKUP(D13,必修课优良率!A$1:D$173,4,FALSE)</f>
        <v>否</v>
      </c>
    </row>
    <row r="14" spans="1:45">
      <c r="A14" s="211">
        <v>11</v>
      </c>
      <c r="B14" s="211">
        <v>75</v>
      </c>
      <c r="C14" s="211">
        <v>2024010519</v>
      </c>
      <c r="D14" s="5" t="s">
        <v>70</v>
      </c>
      <c r="E14" s="211" t="str">
        <f>VLOOKUP(D14,美育!B$2:E$182,2,FALSE)</f>
        <v>化工类24-3班</v>
      </c>
      <c r="F14" s="214">
        <f>VLOOKUP(D14,互评分!C$2:F$181,4,FALSE)</f>
        <v>99.2222222222222</v>
      </c>
      <c r="G14" s="214">
        <f>VLOOKUP(D14,辅导员加分!B$2:C$176,2,FALSE)</f>
        <v>90</v>
      </c>
      <c r="H14" s="214">
        <f>VLOOKUP(D14,互评分!C$2:F$181,3,FALSE)</f>
        <v>100</v>
      </c>
      <c r="I14" s="214">
        <f>VLOOKUP(D14,互评分!C$2:F$181,2,FALSE)</f>
        <v>99</v>
      </c>
      <c r="J14" s="214">
        <f>F14*0.2</f>
        <v>19.8444444444444</v>
      </c>
      <c r="K14" s="214">
        <f>G14*0.5</f>
        <v>45</v>
      </c>
      <c r="L14" s="214">
        <f>H14*0.2</f>
        <v>20</v>
      </c>
      <c r="M14" s="214">
        <f>I14*0.1</f>
        <v>9.9</v>
      </c>
      <c r="N14" s="214">
        <f>SUM(J14:M14)*0.7</f>
        <v>66.3211111111111</v>
      </c>
      <c r="O14" s="214">
        <f>VLOOKUP(D14,学生干部加分!A$1:C$140,3,FALSE)</f>
        <v>5</v>
      </c>
      <c r="P14" s="214">
        <v>0</v>
      </c>
      <c r="Q14" s="214">
        <v>0</v>
      </c>
      <c r="R14" s="214">
        <f>N14+O14+P14-Q14</f>
        <v>71.3211111111111</v>
      </c>
      <c r="S14" s="214">
        <f>R14*0.15</f>
        <v>10.6981666666667</v>
      </c>
      <c r="T14" s="215">
        <f>VLOOKUP(D14,[1]必修课成绩!C$71:AE$100,29,FALSE)</f>
        <v>78.7125</v>
      </c>
      <c r="U14" s="215">
        <f>VLOOKUP(D14,[1]选修课成绩!C$72:AC$101,27,FALSE)</f>
        <v>80</v>
      </c>
      <c r="V14" s="216">
        <f>IF(U14&gt;0,T14*0.9+U14*0.1,T14)</f>
        <v>78.84125</v>
      </c>
      <c r="W14" s="215">
        <f>VLOOKUP(D14,智育加分汇总!A$2:C$44,3,FALSE)</f>
        <v>15</v>
      </c>
      <c r="X14" s="215">
        <f>V14*0.85+W14</f>
        <v>82.0150625</v>
      </c>
      <c r="Y14" s="215">
        <f>0.7*X14</f>
        <v>57.41054375</v>
      </c>
      <c r="Z14" s="221">
        <f>VLOOKUP(D14,体测成绩!B$2:C$273,2,FALSE)</f>
        <v>66.8</v>
      </c>
      <c r="AA14" s="222" t="str">
        <f>VLOOKUP(D14,体育锻炼成绩!A$2:B$182,2,FALSE)</f>
        <v>100.00</v>
      </c>
      <c r="AB14" s="221">
        <f>0.8*Z14</f>
        <v>53.44</v>
      </c>
      <c r="AC14" s="221">
        <f>AA14*0.2</f>
        <v>20</v>
      </c>
      <c r="AD14" s="221">
        <f>SUM(AB14:AC14)*0.7</f>
        <v>51.408</v>
      </c>
      <c r="AE14" s="221">
        <f>VLOOKUP(D14,体育加分汇总!A$1:C$79,3,FALSE)</f>
        <v>4</v>
      </c>
      <c r="AF14" s="221">
        <f>AD14+AE14</f>
        <v>55.408</v>
      </c>
      <c r="AG14" s="221">
        <f>AF14*0.05</f>
        <v>2.7704</v>
      </c>
      <c r="AH14" s="223">
        <f>VLOOKUP(D14,美育!B$2:F$182,5,FALSE)</f>
        <v>28</v>
      </c>
      <c r="AI14" s="223">
        <f>VLOOKUP(D14,美育!B$2:E$182,4,FALSE)</f>
        <v>0</v>
      </c>
      <c r="AJ14" s="223">
        <f>AH14+AI14</f>
        <v>28</v>
      </c>
      <c r="AK14" s="223">
        <f>AJ14*0.05</f>
        <v>1.4</v>
      </c>
      <c r="AL14" s="224">
        <f>VLOOKUP(D14,劳育基础分!B$3:AF$182,31,FALSE)</f>
        <v>40</v>
      </c>
      <c r="AM14" s="224">
        <v>0</v>
      </c>
      <c r="AN14" s="224">
        <f>AL14+AM14</f>
        <v>40</v>
      </c>
      <c r="AO14" s="224">
        <f>AN14*0.05</f>
        <v>2</v>
      </c>
      <c r="AP14" s="225">
        <f>S14+Y14+AG14+AK14+AO14</f>
        <v>74.2791104166667</v>
      </c>
      <c r="AQ14" s="226" t="str">
        <f>VLOOKUP(D14,必修课优良率!A$1:B$173,2,FALSE)</f>
        <v>66.67%</v>
      </c>
      <c r="AR14" s="227">
        <f>VLOOKUP(D14,四级成绩!B$2:C$178,2,FALSE)</f>
        <v>526</v>
      </c>
      <c r="AS14" s="226" t="str">
        <f>VLOOKUP(D14,必修课优良率!A$1:D$173,4,FALSE)</f>
        <v>否</v>
      </c>
    </row>
    <row r="15" spans="1:45">
      <c r="A15" s="211">
        <v>12</v>
      </c>
      <c r="B15" s="211">
        <v>50</v>
      </c>
      <c r="C15" s="211" t="s">
        <v>71</v>
      </c>
      <c r="D15" s="5" t="s">
        <v>72</v>
      </c>
      <c r="E15" s="211" t="str">
        <f>VLOOKUP(D15,美育!B$2:E$182,2,FALSE)</f>
        <v>化工类24-1班</v>
      </c>
      <c r="F15" s="214">
        <f>VLOOKUP(D15,互评分!C$2:F$181,4,FALSE)</f>
        <v>96.62962963</v>
      </c>
      <c r="G15" s="214">
        <f>VLOOKUP(D15,辅导员加分!B$2:C$176,2,FALSE)</f>
        <v>96</v>
      </c>
      <c r="H15" s="214">
        <f>VLOOKUP(D15,互评分!C$2:F$181,3,FALSE)</f>
        <v>97.5</v>
      </c>
      <c r="I15" s="214">
        <f>VLOOKUP(D15,互评分!C$2:F$181,2,FALSE)</f>
        <v>99</v>
      </c>
      <c r="J15" s="214">
        <f>F15*0.2</f>
        <v>19.325925926</v>
      </c>
      <c r="K15" s="214">
        <f>G15*0.5</f>
        <v>48</v>
      </c>
      <c r="L15" s="214">
        <f>H15*0.2</f>
        <v>19.5</v>
      </c>
      <c r="M15" s="214">
        <f>I15*0.1</f>
        <v>9.9</v>
      </c>
      <c r="N15" s="214">
        <f>SUM(J15:M15)*0.7</f>
        <v>67.7081481482</v>
      </c>
      <c r="O15" s="214">
        <f>VLOOKUP(D15,学生干部加分!A$1:C$140,3,FALSE)</f>
        <v>8</v>
      </c>
      <c r="P15" s="214">
        <v>0</v>
      </c>
      <c r="Q15" s="214">
        <v>0</v>
      </c>
      <c r="R15" s="214">
        <f>N15+O15+P15-Q15</f>
        <v>75.7081481482</v>
      </c>
      <c r="S15" s="214">
        <f>R15*0.15</f>
        <v>11.35622222223</v>
      </c>
      <c r="T15" s="217">
        <f>VLOOKUP(D15,[2]必修课成绩!C$59:BO$82,65,FALSE)</f>
        <v>81.0243902439024</v>
      </c>
      <c r="U15" s="217">
        <f>VLOOKUP(D15,[2]选修课成绩!C$60:BI$83,59,FALSE)</f>
        <v>90.5</v>
      </c>
      <c r="V15" s="216">
        <f>IF(U15&gt;0,T15*0.9+U15*0.1,T15)</f>
        <v>81.9719512195122</v>
      </c>
      <c r="W15" s="215">
        <f>VLOOKUP(D15,智育加分汇总!A$2:C$44,3,FALSE)</f>
        <v>9</v>
      </c>
      <c r="X15" s="215">
        <f>V15*0.85+W15</f>
        <v>78.6761585365853</v>
      </c>
      <c r="Y15" s="215">
        <f>0.7*X15</f>
        <v>55.0733109756097</v>
      </c>
      <c r="Z15" s="221">
        <f>VLOOKUP(D15,体测成绩!B$2:C$273,2,FALSE)</f>
        <v>64.3</v>
      </c>
      <c r="AA15" s="222" t="str">
        <f>VLOOKUP(D15,体育锻炼成绩!A$2:B$182,2,FALSE)</f>
        <v>100.00</v>
      </c>
      <c r="AB15" s="221">
        <f>0.8*Z15</f>
        <v>51.44</v>
      </c>
      <c r="AC15" s="221">
        <f>AA15*0.2</f>
        <v>20</v>
      </c>
      <c r="AD15" s="221">
        <f>SUM(AB15:AC15)*0.7</f>
        <v>50.008</v>
      </c>
      <c r="AE15" s="221">
        <v>0</v>
      </c>
      <c r="AF15" s="221">
        <f>AD15+AE15</f>
        <v>50.008</v>
      </c>
      <c r="AG15" s="221">
        <f>AF15*0.05</f>
        <v>2.5004</v>
      </c>
      <c r="AH15" s="223">
        <f>VLOOKUP(D15,美育!B$2:F$182,5,FALSE)</f>
        <v>43</v>
      </c>
      <c r="AI15" s="223">
        <f>VLOOKUP(D15,美育!B$2:E$182,4,FALSE)</f>
        <v>8</v>
      </c>
      <c r="AJ15" s="223">
        <f>AH15+AI15</f>
        <v>51</v>
      </c>
      <c r="AK15" s="223">
        <f>AJ15*0.05</f>
        <v>2.55</v>
      </c>
      <c r="AL15" s="224">
        <f>VLOOKUP(D15,劳育基础分!B$3:AF$182,31,FALSE)</f>
        <v>40</v>
      </c>
      <c r="AM15" s="224">
        <v>0</v>
      </c>
      <c r="AN15" s="224">
        <f>AL15+AM15</f>
        <v>40</v>
      </c>
      <c r="AO15" s="224">
        <f>AN15*0.05</f>
        <v>2</v>
      </c>
      <c r="AP15" s="225">
        <f>S15+Y15+AG15+AK15+AO15</f>
        <v>73.4799331978397</v>
      </c>
      <c r="AQ15" s="226" t="str">
        <f>VLOOKUP(D15,必修课优良率!A$1:B$173,2,FALSE)</f>
        <v>80.95%</v>
      </c>
      <c r="AR15" s="227">
        <f>VLOOKUP(D15,四级成绩!B$2:C$178,2,FALSE)</f>
        <v>546</v>
      </c>
      <c r="AS15" s="226" t="str">
        <f>VLOOKUP(D15,必修课优良率!A$1:D$173,4,FALSE)</f>
        <v>否</v>
      </c>
    </row>
    <row r="16" spans="1:45">
      <c r="A16" s="211">
        <v>13</v>
      </c>
      <c r="B16" s="211">
        <v>11</v>
      </c>
      <c r="C16" s="211" t="s">
        <v>73</v>
      </c>
      <c r="D16" s="5" t="s">
        <v>74</v>
      </c>
      <c r="E16" s="211" t="str">
        <f>VLOOKUP(D16,美育!B$2:E$182,2,FALSE)</f>
        <v>化工类24-4班</v>
      </c>
      <c r="F16" s="214">
        <f>VLOOKUP(D16,互评分!C$2:F$181,4,FALSE)</f>
        <v>96.286</v>
      </c>
      <c r="G16" s="214">
        <f>VLOOKUP(D16,辅导员加分!B$2:C$176,2,FALSE)</f>
        <v>94</v>
      </c>
      <c r="H16" s="214">
        <f>VLOOKUP(D16,互评分!C$2:F$181,3,FALSE)</f>
        <v>97</v>
      </c>
      <c r="I16" s="214">
        <f>VLOOKUP(D16,互评分!C$2:F$181,2,FALSE)</f>
        <v>100</v>
      </c>
      <c r="J16" s="214">
        <f>F16*0.2</f>
        <v>19.2572</v>
      </c>
      <c r="K16" s="214">
        <f>G16*0.5</f>
        <v>47</v>
      </c>
      <c r="L16" s="214">
        <f>H16*0.2</f>
        <v>19.4</v>
      </c>
      <c r="M16" s="214">
        <f>I16*0.1</f>
        <v>10</v>
      </c>
      <c r="N16" s="214">
        <f>SUM(J16:M16)*0.7</f>
        <v>66.96004</v>
      </c>
      <c r="O16" s="214">
        <f>VLOOKUP(D16,学生干部加分!A$1:C$140,3,FALSE)</f>
        <v>9</v>
      </c>
      <c r="P16" s="214">
        <v>0</v>
      </c>
      <c r="Q16" s="214">
        <v>0</v>
      </c>
      <c r="R16" s="214">
        <f>N16+O16+P16-Q16</f>
        <v>75.96004</v>
      </c>
      <c r="S16" s="214">
        <f>R16*0.15</f>
        <v>11.394006</v>
      </c>
      <c r="T16" s="217">
        <f>VLOOKUP(D16,[2]必修课成绩!C$59:BO$82,65,FALSE)</f>
        <v>86.9634146341463</v>
      </c>
      <c r="U16" s="217">
        <f>VLOOKUP(D16,[2]选修课成绩!C$60:BI$83,59,FALSE)</f>
        <v>92</v>
      </c>
      <c r="V16" s="216">
        <f>IF(U16&gt;0,T16*0.9+U16*0.1,T16)</f>
        <v>87.4670731707317</v>
      </c>
      <c r="W16" s="215">
        <v>0</v>
      </c>
      <c r="X16" s="215">
        <f>V16*0.85+W16</f>
        <v>74.3470121951219</v>
      </c>
      <c r="Y16" s="215">
        <f>0.7*X16</f>
        <v>52.0429085365853</v>
      </c>
      <c r="Z16" s="221">
        <f>VLOOKUP(D16,体测成绩!B$2:C$273,2,FALSE)</f>
        <v>75</v>
      </c>
      <c r="AA16" s="222" t="str">
        <f>VLOOKUP(D16,体育锻炼成绩!A$2:B$182,2,FALSE)</f>
        <v>100.00</v>
      </c>
      <c r="AB16" s="221">
        <f>0.8*Z16</f>
        <v>60</v>
      </c>
      <c r="AC16" s="221">
        <f>AA16*0.2</f>
        <v>20</v>
      </c>
      <c r="AD16" s="221">
        <f>SUM(AB16:AC16)*0.7</f>
        <v>56</v>
      </c>
      <c r="AE16" s="221">
        <f>VLOOKUP(D16,体育加分汇总!A$1:C$79,3,FALSE)</f>
        <v>9</v>
      </c>
      <c r="AF16" s="221">
        <f>AD16+AE16</f>
        <v>65</v>
      </c>
      <c r="AG16" s="221">
        <f>AF16*0.05</f>
        <v>3.25</v>
      </c>
      <c r="AH16" s="223">
        <f>VLOOKUP(D16,美育!B$2:F$182,5,FALSE)</f>
        <v>70</v>
      </c>
      <c r="AI16" s="223">
        <f>VLOOKUP(D16,美育!B$2:E$182,4,FALSE)</f>
        <v>19</v>
      </c>
      <c r="AJ16" s="223">
        <f>AH16+AI16</f>
        <v>89</v>
      </c>
      <c r="AK16" s="223">
        <f>AJ16*0.05</f>
        <v>4.45</v>
      </c>
      <c r="AL16" s="224">
        <f>VLOOKUP(D16,劳育基础分!B$3:AF$182,31,FALSE)</f>
        <v>40</v>
      </c>
      <c r="AM16" s="224">
        <v>0</v>
      </c>
      <c r="AN16" s="224">
        <f>AL16+AM16</f>
        <v>40</v>
      </c>
      <c r="AO16" s="224">
        <f>AN16*0.05</f>
        <v>2</v>
      </c>
      <c r="AP16" s="225">
        <f>S16+Y16+AG16+AK16+AO16</f>
        <v>73.1369145365853</v>
      </c>
      <c r="AQ16" s="226" t="str">
        <f>VLOOKUP(D16,必修课优良率!A$1:B$173,2,FALSE)</f>
        <v>90.48%</v>
      </c>
      <c r="AR16" s="227">
        <f>VLOOKUP(D16,四级成绩!B$2:C$178,2,FALSE)</f>
        <v>492</v>
      </c>
      <c r="AS16" s="226" t="str">
        <f>VLOOKUP(D16,必修课优良率!A$1:D$173,4,FALSE)</f>
        <v>否</v>
      </c>
    </row>
    <row r="17" spans="1:45">
      <c r="A17" s="211">
        <v>14</v>
      </c>
      <c r="B17" s="211">
        <v>3</v>
      </c>
      <c r="C17" s="211" t="s">
        <v>75</v>
      </c>
      <c r="D17" s="5" t="s">
        <v>76</v>
      </c>
      <c r="E17" s="211" t="str">
        <f>VLOOKUP(D17,美育!B$2:E$182,2,FALSE)</f>
        <v>化工类24-4班</v>
      </c>
      <c r="F17" s="214">
        <f>VLOOKUP(D17,互评分!C$2:F$181,4,FALSE)</f>
        <v>97.5357</v>
      </c>
      <c r="G17" s="214">
        <f>VLOOKUP(D17,辅导员加分!B$2:C$176,2,FALSE)</f>
        <v>97</v>
      </c>
      <c r="H17" s="214">
        <f>VLOOKUP(D17,互评分!C$2:F$181,3,FALSE)</f>
        <v>98.42857</v>
      </c>
      <c r="I17" s="214">
        <f>VLOOKUP(D17,互评分!C$2:F$181,2,FALSE)</f>
        <v>100</v>
      </c>
      <c r="J17" s="214">
        <f>F17*0.2</f>
        <v>19.50714</v>
      </c>
      <c r="K17" s="214">
        <f>G17*0.5</f>
        <v>48.5</v>
      </c>
      <c r="L17" s="214">
        <f>H17*0.2</f>
        <v>19.685714</v>
      </c>
      <c r="M17" s="214">
        <f>I17*0.1</f>
        <v>10</v>
      </c>
      <c r="N17" s="214">
        <f>SUM(J17:M17)*0.7</f>
        <v>68.3849978</v>
      </c>
      <c r="O17" s="214">
        <f>VLOOKUP(D17,学生干部加分!A$1:C$140,3,FALSE)</f>
        <v>8</v>
      </c>
      <c r="P17" s="214">
        <v>0</v>
      </c>
      <c r="Q17" s="214">
        <v>0</v>
      </c>
      <c r="R17" s="214">
        <f>N17+O17+P17-Q17</f>
        <v>76.3849978</v>
      </c>
      <c r="S17" s="214">
        <f>R17*0.15</f>
        <v>11.45774967</v>
      </c>
      <c r="T17" s="215">
        <v>90.2073170731707</v>
      </c>
      <c r="U17" s="215">
        <v>83.5</v>
      </c>
      <c r="V17" s="216">
        <f>IF(U17&gt;0,T17*0.9+U17*0.1,T17)</f>
        <v>89.5365853658536</v>
      </c>
      <c r="W17" s="215">
        <f>VLOOKUP(D17,智育加分汇总!A$2:C$44,3,FALSE)</f>
        <v>3</v>
      </c>
      <c r="X17" s="215">
        <f>V17*0.85+W17</f>
        <v>79.1060975609756</v>
      </c>
      <c r="Y17" s="215">
        <f>0.7*X17</f>
        <v>55.3742682926829</v>
      </c>
      <c r="Z17" s="221">
        <f>VLOOKUP(D17,体测成绩!B$2:C$273,2,FALSE)</f>
        <v>69.5</v>
      </c>
      <c r="AA17" s="222" t="str">
        <f>VLOOKUP(D17,体育锻炼成绩!A$2:B$182,2,FALSE)</f>
        <v>100.00</v>
      </c>
      <c r="AB17" s="221">
        <f>0.8*Z17</f>
        <v>55.6</v>
      </c>
      <c r="AC17" s="221">
        <f>AA17*0.2</f>
        <v>20</v>
      </c>
      <c r="AD17" s="221">
        <f>SUM(AB17:AC17)*0.7</f>
        <v>52.92</v>
      </c>
      <c r="AE17" s="221">
        <f>VLOOKUP(D17,体育加分汇总!A$1:C$79,3,FALSE)</f>
        <v>0</v>
      </c>
      <c r="AF17" s="221">
        <f>AD17+AE17</f>
        <v>52.92</v>
      </c>
      <c r="AG17" s="221">
        <f>AF17*0.05</f>
        <v>2.646</v>
      </c>
      <c r="AH17" s="223">
        <f>VLOOKUP(D17,美育!B$2:F$182,5,FALSE)</f>
        <v>25</v>
      </c>
      <c r="AI17" s="223">
        <f>VLOOKUP(D17,美育!B$2:E$182,4,FALSE)</f>
        <v>0</v>
      </c>
      <c r="AJ17" s="223">
        <f>AH17+AI17</f>
        <v>25</v>
      </c>
      <c r="AK17" s="223">
        <f>AJ17*0.05</f>
        <v>1.25</v>
      </c>
      <c r="AL17" s="224">
        <f>VLOOKUP(D17,劳育基础分!B$3:AF$182,31,FALSE)</f>
        <v>42</v>
      </c>
      <c r="AM17" s="224">
        <v>0</v>
      </c>
      <c r="AN17" s="224">
        <f>AL17+AM17</f>
        <v>42</v>
      </c>
      <c r="AO17" s="224">
        <f>AN17*0.05</f>
        <v>2.1</v>
      </c>
      <c r="AP17" s="225">
        <f>S17+Y17+AG17+AK17+AO17</f>
        <v>72.8280179626829</v>
      </c>
      <c r="AQ17" s="226" t="str">
        <f>VLOOKUP(D17,必修课优良率!A$1:B$173,2,FALSE)</f>
        <v>100.00%</v>
      </c>
      <c r="AR17" s="227">
        <f>VLOOKUP(D17,四级成绩!B$2:C$178,2,FALSE)</f>
        <v>583</v>
      </c>
      <c r="AS17" s="226" t="str">
        <f>VLOOKUP(D17,必修课优良率!A$1:D$173,4,FALSE)</f>
        <v>否</v>
      </c>
    </row>
    <row r="18" spans="1:45">
      <c r="A18" s="211">
        <v>15</v>
      </c>
      <c r="B18" s="211">
        <v>6</v>
      </c>
      <c r="C18" s="211" t="s">
        <v>77</v>
      </c>
      <c r="D18" s="5" t="s">
        <v>78</v>
      </c>
      <c r="E18" s="211" t="str">
        <f>VLOOKUP(D18,美育!B$2:E$182,2,FALSE)</f>
        <v>化工类24-6班</v>
      </c>
      <c r="F18" s="214">
        <f>VLOOKUP(D18,互评分!C$2:F$181,4,FALSE)</f>
        <v>98.4615384615385</v>
      </c>
      <c r="G18" s="214">
        <f>VLOOKUP(D18,辅导员加分!B$2:C$176,2,FALSE)</f>
        <v>92</v>
      </c>
      <c r="H18" s="214">
        <f>VLOOKUP(D18,互评分!C$2:F$181,3,FALSE)</f>
        <v>100</v>
      </c>
      <c r="I18" s="214">
        <f>VLOOKUP(D18,互评分!C$2:F$181,2,FALSE)</f>
        <v>100</v>
      </c>
      <c r="J18" s="214">
        <f>F18*0.2</f>
        <v>19.6923076923077</v>
      </c>
      <c r="K18" s="214">
        <f>G18*0.5</f>
        <v>46</v>
      </c>
      <c r="L18" s="214">
        <f>H18*0.2</f>
        <v>20</v>
      </c>
      <c r="M18" s="214">
        <f>I18*0.1</f>
        <v>10</v>
      </c>
      <c r="N18" s="214">
        <f>SUM(J18:M18)*0.7</f>
        <v>66.9846153846154</v>
      </c>
      <c r="O18" s="214">
        <f>VLOOKUP(D18,学生干部加分!A$1:C$140,3,FALSE)</f>
        <v>6</v>
      </c>
      <c r="P18" s="214">
        <v>0</v>
      </c>
      <c r="Q18" s="214">
        <v>0</v>
      </c>
      <c r="R18" s="214">
        <f>N18+O18+P18-Q18</f>
        <v>72.9846153846154</v>
      </c>
      <c r="S18" s="214">
        <f>R18*0.15</f>
        <v>10.9476923076923</v>
      </c>
      <c r="T18" s="215">
        <v>89.5121951219512</v>
      </c>
      <c r="U18" s="215">
        <v>94</v>
      </c>
      <c r="V18" s="216">
        <f>IF(U18&gt;0,T18*0.9+U18*0.1,T18)</f>
        <v>89.9609756097561</v>
      </c>
      <c r="W18" s="215">
        <v>0</v>
      </c>
      <c r="X18" s="215">
        <f>V18*0.85+W18</f>
        <v>76.4668292682927</v>
      </c>
      <c r="Y18" s="215">
        <f>0.7*X18</f>
        <v>53.5267804878049</v>
      </c>
      <c r="Z18" s="221">
        <f>VLOOKUP(D18,体测成绩!B$2:C$273,2,FALSE)</f>
        <v>65.4</v>
      </c>
      <c r="AA18" s="222" t="str">
        <f>VLOOKUP(D18,体育锻炼成绩!A$2:B$182,2,FALSE)</f>
        <v>100.00</v>
      </c>
      <c r="AB18" s="221">
        <f>0.8*Z18</f>
        <v>52.32</v>
      </c>
      <c r="AC18" s="221">
        <f>AA18*0.2</f>
        <v>20</v>
      </c>
      <c r="AD18" s="221">
        <f>SUM(AB18:AC18)*0.7</f>
        <v>50.624</v>
      </c>
      <c r="AE18" s="221">
        <f>VLOOKUP(D18,体育加分汇总!A$1:C$79,3,FALSE)</f>
        <v>0</v>
      </c>
      <c r="AF18" s="221">
        <f>AD18+AE18</f>
        <v>50.624</v>
      </c>
      <c r="AG18" s="221">
        <f>AF18*0.05</f>
        <v>2.5312</v>
      </c>
      <c r="AH18" s="223">
        <f>VLOOKUP(D18,美育!B$2:F$182,5,FALSE)</f>
        <v>70</v>
      </c>
      <c r="AI18" s="223">
        <f>VLOOKUP(D18,美育!B$2:E$182,4,FALSE)</f>
        <v>0</v>
      </c>
      <c r="AJ18" s="223">
        <f>AH18+AI18</f>
        <v>70</v>
      </c>
      <c r="AK18" s="223">
        <f>AJ18*0.05</f>
        <v>3.5</v>
      </c>
      <c r="AL18" s="224">
        <f>VLOOKUP(D18,劳育基础分!B$3:AF$182,31,FALSE)</f>
        <v>42</v>
      </c>
      <c r="AM18" s="224">
        <v>0</v>
      </c>
      <c r="AN18" s="224">
        <f>AL18+AM18</f>
        <v>42</v>
      </c>
      <c r="AO18" s="224">
        <f>AN18*0.05</f>
        <v>2.1</v>
      </c>
      <c r="AP18" s="225">
        <f>S18+Y18+AG18+AK18+AO18</f>
        <v>72.6056727954972</v>
      </c>
      <c r="AQ18" s="226" t="str">
        <f>VLOOKUP(D18,必修课优良率!A$1:B$173,2,FALSE)</f>
        <v>95.24%</v>
      </c>
      <c r="AR18" s="227">
        <f>VLOOKUP(D18,四级成绩!B$2:C$178,2,FALSE)</f>
        <v>585</v>
      </c>
      <c r="AS18" s="226" t="str">
        <f>VLOOKUP(D18,必修课优良率!A$1:D$173,4,FALSE)</f>
        <v>否</v>
      </c>
    </row>
    <row r="19" spans="1:45">
      <c r="A19" s="211">
        <v>16</v>
      </c>
      <c r="B19" s="211">
        <v>5</v>
      </c>
      <c r="C19" s="211" t="s">
        <v>79</v>
      </c>
      <c r="D19" s="5" t="s">
        <v>80</v>
      </c>
      <c r="E19" s="211" t="str">
        <f>VLOOKUP(D19,美育!B$2:E$182,2,FALSE)</f>
        <v>化工类24-5班</v>
      </c>
      <c r="F19" s="214">
        <f>VLOOKUP(D19,互评分!C$2:F$181,4,FALSE)</f>
        <v>99.6296296296296</v>
      </c>
      <c r="G19" s="214">
        <f>VLOOKUP(D19,辅导员加分!B$2:C$176,2,FALSE)</f>
        <v>92</v>
      </c>
      <c r="H19" s="214">
        <f>VLOOKUP(D19,互评分!C$2:F$181,3,FALSE)</f>
        <v>100</v>
      </c>
      <c r="I19" s="214">
        <f>VLOOKUP(D19,互评分!C$2:F$181,2,FALSE)</f>
        <v>95</v>
      </c>
      <c r="J19" s="214">
        <f>F19*0.2</f>
        <v>19.9259259259259</v>
      </c>
      <c r="K19" s="214">
        <f>G19*0.5</f>
        <v>46</v>
      </c>
      <c r="L19" s="214">
        <f>H19*0.2</f>
        <v>20</v>
      </c>
      <c r="M19" s="214">
        <f>I19*0.1</f>
        <v>9.5</v>
      </c>
      <c r="N19" s="214">
        <f>SUM(J19:M19)*0.7</f>
        <v>66.7981481481481</v>
      </c>
      <c r="O19" s="214">
        <f>VLOOKUP(D19,学生干部加分!A$1:C$140,3,FALSE)</f>
        <v>4</v>
      </c>
      <c r="P19" s="214">
        <v>0</v>
      </c>
      <c r="Q19" s="214">
        <v>0</v>
      </c>
      <c r="R19" s="214">
        <f>N19+O19+P19-Q19</f>
        <v>70.7981481481481</v>
      </c>
      <c r="S19" s="214">
        <f>R19*0.15</f>
        <v>10.6197222222222</v>
      </c>
      <c r="T19" s="215">
        <v>90.0731707317073</v>
      </c>
      <c r="U19" s="215">
        <v>88</v>
      </c>
      <c r="V19" s="216">
        <f>IF(U19&gt;0,T19*0.9+U19*0.1,T19)</f>
        <v>89.8658536585366</v>
      </c>
      <c r="W19" s="215">
        <v>0</v>
      </c>
      <c r="X19" s="215">
        <f>V19*0.85+W19</f>
        <v>76.3859756097561</v>
      </c>
      <c r="Y19" s="215">
        <f>0.7*X19</f>
        <v>53.4701829268292</v>
      </c>
      <c r="Z19" s="221">
        <f>VLOOKUP(D19,体测成绩!B$2:C$273,2,FALSE)</f>
        <v>83.4</v>
      </c>
      <c r="AA19" s="222" t="str">
        <f>VLOOKUP(D19,体育锻炼成绩!A$2:B$182,2,FALSE)</f>
        <v>100.00</v>
      </c>
      <c r="AB19" s="221">
        <f>0.8*Z19</f>
        <v>66.72</v>
      </c>
      <c r="AC19" s="221">
        <f>AA19*0.2</f>
        <v>20</v>
      </c>
      <c r="AD19" s="221">
        <f>SUM(AB19:AC19)*0.7</f>
        <v>60.704</v>
      </c>
      <c r="AE19" s="221">
        <f>VLOOKUP(D19,体育加分汇总!A$1:C$79,3,FALSE)</f>
        <v>13</v>
      </c>
      <c r="AF19" s="221">
        <f>AD19+AE19</f>
        <v>73.704</v>
      </c>
      <c r="AG19" s="221">
        <f>AF19*0.05</f>
        <v>3.6852</v>
      </c>
      <c r="AH19" s="223">
        <f>VLOOKUP(D19,美育!B$2:F$182,5,FALSE)</f>
        <v>50</v>
      </c>
      <c r="AI19" s="223">
        <f>VLOOKUP(D19,美育!B$2:E$182,4,FALSE)</f>
        <v>0</v>
      </c>
      <c r="AJ19" s="223">
        <f>AH19+AI19</f>
        <v>50</v>
      </c>
      <c r="AK19" s="223">
        <f>AJ19*0.05</f>
        <v>2.5</v>
      </c>
      <c r="AL19" s="224">
        <f>VLOOKUP(D19,劳育基础分!B$3:AF$182,31,FALSE)</f>
        <v>44.5</v>
      </c>
      <c r="AM19" s="224">
        <v>0</v>
      </c>
      <c r="AN19" s="224">
        <f>AL19+AM19</f>
        <v>44.5</v>
      </c>
      <c r="AO19" s="224">
        <f>AN19*0.05</f>
        <v>2.225</v>
      </c>
      <c r="AP19" s="225">
        <f>S19+Y19+AG19+AK19+AO19</f>
        <v>72.5001051490514</v>
      </c>
      <c r="AQ19" s="226" t="str">
        <f>VLOOKUP(D19,必修课优良率!A$1:B$173,2,FALSE)</f>
        <v>100.00%</v>
      </c>
      <c r="AR19" s="227">
        <f>VLOOKUP(D19,四级成绩!B$2:C$178,2,FALSE)</f>
        <v>540</v>
      </c>
      <c r="AS19" s="226" t="str">
        <f>VLOOKUP(D19,必修课优良率!A$1:D$173,4,FALSE)</f>
        <v>否</v>
      </c>
    </row>
    <row r="20" spans="1:45">
      <c r="A20" s="211">
        <v>17</v>
      </c>
      <c r="B20" s="211">
        <v>38</v>
      </c>
      <c r="C20" s="211" t="s">
        <v>81</v>
      </c>
      <c r="D20" s="5" t="s">
        <v>82</v>
      </c>
      <c r="E20" s="211" t="str">
        <f>VLOOKUP(D20,美育!B$2:E$182,2,FALSE)</f>
        <v>化工类24-1班</v>
      </c>
      <c r="F20" s="214">
        <f>VLOOKUP(D20,互评分!C$2:F$181,4,FALSE)</f>
        <v>96.62962963</v>
      </c>
      <c r="G20" s="214">
        <f>VLOOKUP(D20,辅导员加分!B$2:C$176,2,FALSE)</f>
        <v>92</v>
      </c>
      <c r="H20" s="214">
        <f>VLOOKUP(D20,互评分!C$2:F$181,3,FALSE)</f>
        <v>96</v>
      </c>
      <c r="I20" s="214">
        <f>VLOOKUP(D20,互评分!C$2:F$181,2,FALSE)</f>
        <v>98</v>
      </c>
      <c r="J20" s="214">
        <f>F20*0.2</f>
        <v>19.325925926</v>
      </c>
      <c r="K20" s="214">
        <f>G20*0.5</f>
        <v>46</v>
      </c>
      <c r="L20" s="214">
        <f>H20*0.2</f>
        <v>19.2</v>
      </c>
      <c r="M20" s="214">
        <f>I20*0.1</f>
        <v>9.8</v>
      </c>
      <c r="N20" s="214">
        <f>SUM(J20:M20)*0.7</f>
        <v>66.0281481482</v>
      </c>
      <c r="O20" s="214">
        <f>VLOOKUP(D20,学生干部加分!A$1:C$140,3,FALSE)</f>
        <v>8</v>
      </c>
      <c r="P20" s="214">
        <f>VLOOKUP(D20,德育加分!C$2:K$30,9,FALSE)</f>
        <v>2</v>
      </c>
      <c r="Q20" s="214">
        <v>0</v>
      </c>
      <c r="R20" s="214">
        <f>N20+O20+P20-Q20</f>
        <v>76.0281481482</v>
      </c>
      <c r="S20" s="214">
        <f>R20*0.15</f>
        <v>11.40422222223</v>
      </c>
      <c r="T20" s="217">
        <f>VLOOKUP(D20,[2]必修课成绩!C$59:BO$82,65,FALSE)</f>
        <v>82.390243902439</v>
      </c>
      <c r="U20" s="217">
        <f>VLOOKUP(D20,[2]选修课成绩!C$60:BI$83,59,FALSE)</f>
        <v>91</v>
      </c>
      <c r="V20" s="216">
        <f>IF(U20&gt;0,T20*0.9+U20*0.1,T20)</f>
        <v>83.2512195121951</v>
      </c>
      <c r="W20" s="215">
        <f>VLOOKUP(D20,智育加分汇总!A$2:C$44,3,FALSE)</f>
        <v>3.6</v>
      </c>
      <c r="X20" s="215">
        <f>V20*0.85+W20</f>
        <v>74.3635365853658</v>
      </c>
      <c r="Y20" s="215">
        <f>0.7*X20</f>
        <v>52.0544756097561</v>
      </c>
      <c r="Z20" s="221">
        <f>VLOOKUP(D20,体测成绩!B$2:C$273,2,FALSE)</f>
        <v>80.4</v>
      </c>
      <c r="AA20" s="222" t="str">
        <f>VLOOKUP(D20,体育锻炼成绩!A$2:B$182,2,FALSE)</f>
        <v>100.00</v>
      </c>
      <c r="AB20" s="221">
        <f>0.8*Z20</f>
        <v>64.32</v>
      </c>
      <c r="AC20" s="221">
        <f>AA20*0.2</f>
        <v>20</v>
      </c>
      <c r="AD20" s="221">
        <f>SUM(AB20:AC20)*0.7</f>
        <v>59.024</v>
      </c>
      <c r="AE20" s="221">
        <f>VLOOKUP(D20,体育加分汇总!A$1:C$79,3,FALSE)</f>
        <v>7</v>
      </c>
      <c r="AF20" s="221">
        <f>AD20+AE20</f>
        <v>66.024</v>
      </c>
      <c r="AG20" s="221">
        <f>AF20*0.05</f>
        <v>3.3012</v>
      </c>
      <c r="AH20" s="223">
        <f>VLOOKUP(D20,美育!B$2:F$182,5,FALSE)</f>
        <v>70</v>
      </c>
      <c r="AI20" s="223">
        <f>VLOOKUP(D20,美育!B$2:E$182,4,FALSE)</f>
        <v>4</v>
      </c>
      <c r="AJ20" s="223">
        <f>AH20+AI20</f>
        <v>74</v>
      </c>
      <c r="AK20" s="223">
        <f>AJ20*0.05</f>
        <v>3.7</v>
      </c>
      <c r="AL20" s="224">
        <f>VLOOKUP(D20,劳育基础分!B$3:AF$182,31,FALSE)</f>
        <v>40</v>
      </c>
      <c r="AM20" s="224">
        <v>0</v>
      </c>
      <c r="AN20" s="224">
        <f>AL20+AM20</f>
        <v>40</v>
      </c>
      <c r="AO20" s="224">
        <f>AN20*0.05</f>
        <v>2</v>
      </c>
      <c r="AP20" s="225">
        <f>S20+Y20+AG20+AK20+AO20</f>
        <v>72.4598978319861</v>
      </c>
      <c r="AQ20" s="226" t="str">
        <f>VLOOKUP(D20,必修课优良率!A$1:B$173,2,FALSE)</f>
        <v>76.19%</v>
      </c>
      <c r="AR20" s="227">
        <f>VLOOKUP(D20,四级成绩!B$2:C$178,2,FALSE)</f>
        <v>452</v>
      </c>
      <c r="AS20" s="226" t="str">
        <f>VLOOKUP(D20,必修课优良率!A$1:D$173,4,FALSE)</f>
        <v>否</v>
      </c>
    </row>
    <row r="21" spans="1:45">
      <c r="A21" s="211">
        <v>18</v>
      </c>
      <c r="B21" s="211">
        <v>28</v>
      </c>
      <c r="C21" s="211">
        <v>2024010460</v>
      </c>
      <c r="D21" s="5" t="s">
        <v>83</v>
      </c>
      <c r="E21" s="211" t="str">
        <f>VLOOKUP(D21,美育!B$2:E$182,2,FALSE)</f>
        <v>化工类24-1班</v>
      </c>
      <c r="F21" s="214">
        <f>VLOOKUP(D21,互评分!C$2:F$181,4,FALSE)</f>
        <v>95.55555556</v>
      </c>
      <c r="G21" s="214">
        <f>VLOOKUP(D21,辅导员加分!B$2:C$176,2,FALSE)</f>
        <v>94</v>
      </c>
      <c r="H21" s="214">
        <f>VLOOKUP(D21,互评分!C$2:F$181,3,FALSE)</f>
        <v>96.6666666666667</v>
      </c>
      <c r="I21" s="214">
        <f>VLOOKUP(D21,互评分!C$2:F$181,2,FALSE)</f>
        <v>92</v>
      </c>
      <c r="J21" s="214">
        <f>F21*0.2</f>
        <v>19.111111112</v>
      </c>
      <c r="K21" s="214">
        <f>G21*0.5</f>
        <v>47</v>
      </c>
      <c r="L21" s="214">
        <f>H21*0.2</f>
        <v>19.3333333333333</v>
      </c>
      <c r="M21" s="214">
        <f>I21*0.1</f>
        <v>9.2</v>
      </c>
      <c r="N21" s="214">
        <f>SUM(J21:M21)*0.7</f>
        <v>66.2511111117333</v>
      </c>
      <c r="O21" s="214">
        <f>VLOOKUP(D21,学生干部加分!A$1:C$140,3,FALSE)</f>
        <v>5</v>
      </c>
      <c r="P21" s="214">
        <v>0</v>
      </c>
      <c r="Q21" s="214">
        <v>0</v>
      </c>
      <c r="R21" s="214">
        <f>N21+O21+P21-Q21</f>
        <v>71.2511111117333</v>
      </c>
      <c r="S21" s="214">
        <f>R21*0.15</f>
        <v>10.68766666676</v>
      </c>
      <c r="T21" s="215">
        <f>VLOOKUP(D21,[1]必修课成绩!C$71:AE$100,29,FALSE)</f>
        <v>84.2875</v>
      </c>
      <c r="U21" s="215">
        <f>VLOOKUP(D21,[1]选修课成绩!C$72:AC$101,27,FALSE)</f>
        <v>89</v>
      </c>
      <c r="V21" s="216">
        <f>IF(U21&gt;0,T21*0.9+U21*0.1,T21)</f>
        <v>84.75875</v>
      </c>
      <c r="W21" s="215">
        <f>VLOOKUP(D21,智育加分汇总!A$2:C$44,3,FALSE)</f>
        <v>7</v>
      </c>
      <c r="X21" s="215">
        <f>V21*0.85+W21</f>
        <v>79.0449375</v>
      </c>
      <c r="Y21" s="215">
        <f>0.7*X21</f>
        <v>55.33145625</v>
      </c>
      <c r="Z21" s="221">
        <f>VLOOKUP(D21,体测成绩!B$2:C$273,2,FALSE)</f>
        <v>67.2</v>
      </c>
      <c r="AA21" s="222" t="str">
        <f>VLOOKUP(D21,体育锻炼成绩!A$2:B$182,2,FALSE)</f>
        <v>100.00</v>
      </c>
      <c r="AB21" s="221">
        <f>0.8*Z21</f>
        <v>53.76</v>
      </c>
      <c r="AC21" s="221">
        <f>AA21*0.2</f>
        <v>20</v>
      </c>
      <c r="AD21" s="221">
        <f>SUM(AB21:AC21)*0.7</f>
        <v>51.632</v>
      </c>
      <c r="AE21" s="221">
        <v>0</v>
      </c>
      <c r="AF21" s="221">
        <f>AD21+AE21</f>
        <v>51.632</v>
      </c>
      <c r="AG21" s="221">
        <f>AF21*0.05</f>
        <v>2.5816</v>
      </c>
      <c r="AH21" s="223">
        <f>VLOOKUP(D21,美育!B$2:F$182,5,FALSE)</f>
        <v>30</v>
      </c>
      <c r="AI21" s="223">
        <f>VLOOKUP(D21,美育!B$2:E$182,4,FALSE)</f>
        <v>0</v>
      </c>
      <c r="AJ21" s="223">
        <f>AH21+AI21</f>
        <v>30</v>
      </c>
      <c r="AK21" s="223">
        <f>AJ21*0.05</f>
        <v>1.5</v>
      </c>
      <c r="AL21" s="224">
        <f>VLOOKUP(D21,劳育基础分!B$3:AF$182,31,FALSE)</f>
        <v>40</v>
      </c>
      <c r="AM21" s="224">
        <v>0</v>
      </c>
      <c r="AN21" s="224">
        <f>AL21+AM21</f>
        <v>40</v>
      </c>
      <c r="AO21" s="224">
        <f>AN21*0.05</f>
        <v>2</v>
      </c>
      <c r="AP21" s="225">
        <f>S21+Y21+AG21+AK21+AO21</f>
        <v>72.10072291676</v>
      </c>
      <c r="AQ21" s="226" t="str">
        <f>VLOOKUP(D21,必修课优良率!A$1:B$173,2,FALSE)</f>
        <v>85.71%</v>
      </c>
      <c r="AR21" s="227">
        <f>VLOOKUP(D21,四级成绩!B$2:C$178,2,FALSE)</f>
        <v>577</v>
      </c>
      <c r="AS21" s="226" t="str">
        <f>VLOOKUP(D21,必修课优良率!A$1:D$173,4,FALSE)</f>
        <v>否</v>
      </c>
    </row>
    <row r="22" spans="1:45">
      <c r="A22" s="211">
        <v>19</v>
      </c>
      <c r="B22" s="211">
        <v>67</v>
      </c>
      <c r="C22" s="211" t="s">
        <v>84</v>
      </c>
      <c r="D22" s="5" t="s">
        <v>85</v>
      </c>
      <c r="E22" s="211" t="str">
        <f>VLOOKUP(D22,美育!B$2:E$182,2,FALSE)</f>
        <v>化工类24-5班</v>
      </c>
      <c r="F22" s="214">
        <f>VLOOKUP(D22,互评分!C$2:F$181,4,FALSE)</f>
        <v>99.6666666666667</v>
      </c>
      <c r="G22" s="214">
        <f>VLOOKUP(D22,辅导员加分!B$2:C$176,2,FALSE)</f>
        <v>94</v>
      </c>
      <c r="H22" s="214">
        <f>VLOOKUP(D22,互评分!C$2:F$181,3,FALSE)</f>
        <v>100</v>
      </c>
      <c r="I22" s="214">
        <f>VLOOKUP(D22,互评分!C$2:F$181,2,FALSE)</f>
        <v>90</v>
      </c>
      <c r="J22" s="214">
        <f>F22*0.2</f>
        <v>19.9333333333333</v>
      </c>
      <c r="K22" s="214">
        <f>G22*0.5</f>
        <v>47</v>
      </c>
      <c r="L22" s="214">
        <f>H22*0.2</f>
        <v>20</v>
      </c>
      <c r="M22" s="214">
        <f>I22*0.1</f>
        <v>9</v>
      </c>
      <c r="N22" s="214">
        <f>SUM(J22:M22)*0.7</f>
        <v>67.1533333333333</v>
      </c>
      <c r="O22" s="214">
        <f>VLOOKUP(D22,学生干部加分!A$1:C$140,3,FALSE)</f>
        <v>6</v>
      </c>
      <c r="P22" s="214">
        <v>0</v>
      </c>
      <c r="Q22" s="214">
        <v>0</v>
      </c>
      <c r="R22" s="214">
        <f>N22+O22+P22-Q22</f>
        <v>73.1533333333333</v>
      </c>
      <c r="S22" s="214">
        <f>R22*0.15</f>
        <v>10.973</v>
      </c>
      <c r="T22" s="215">
        <v>79.4390243902439</v>
      </c>
      <c r="U22" s="215">
        <v>78.3333333333333</v>
      </c>
      <c r="V22" s="216">
        <f>IF(U22&gt;0,T22*0.9+U22*0.1,T22)</f>
        <v>79.3284552845528</v>
      </c>
      <c r="W22" s="215">
        <f>VLOOKUP(D22,智育加分汇总!A$2:C$44,3,FALSE)</f>
        <v>6</v>
      </c>
      <c r="X22" s="215">
        <f>V22*0.85+W22</f>
        <v>73.4291869918699</v>
      </c>
      <c r="Y22" s="215">
        <f>0.7*X22</f>
        <v>51.4004308943089</v>
      </c>
      <c r="Z22" s="221">
        <f>VLOOKUP(D22,体测成绩!B$2:C$273,2,FALSE)</f>
        <v>61.7</v>
      </c>
      <c r="AA22" s="222" t="str">
        <f>VLOOKUP(D22,体育锻炼成绩!A$2:B$182,2,FALSE)</f>
        <v>100.00</v>
      </c>
      <c r="AB22" s="221">
        <f>0.8*Z22</f>
        <v>49.36</v>
      </c>
      <c r="AC22" s="221">
        <f>AA22*0.2</f>
        <v>20</v>
      </c>
      <c r="AD22" s="221">
        <f>SUM(AB22:AC22)*0.7</f>
        <v>48.552</v>
      </c>
      <c r="AE22" s="221">
        <f>VLOOKUP(D22,体育加分汇总!A$1:C$79,3,FALSE)</f>
        <v>20</v>
      </c>
      <c r="AF22" s="221">
        <f>AD22+AE22</f>
        <v>68.552</v>
      </c>
      <c r="AG22" s="221">
        <f>AF22*0.05</f>
        <v>3.4276</v>
      </c>
      <c r="AH22" s="223">
        <f>VLOOKUP(D22,美育!B$2:F$182,5,FALSE)</f>
        <v>70</v>
      </c>
      <c r="AI22" s="223">
        <f>VLOOKUP(D22,美育!B$2:E$182,4,FALSE)</f>
        <v>2</v>
      </c>
      <c r="AJ22" s="223">
        <f>AH22+AI22</f>
        <v>72</v>
      </c>
      <c r="AK22" s="223">
        <f>AJ22*0.05</f>
        <v>3.6</v>
      </c>
      <c r="AL22" s="224">
        <f>VLOOKUP(D22,劳育基础分!B$3:AF$182,31,FALSE)</f>
        <v>45.5</v>
      </c>
      <c r="AM22" s="224">
        <f>VLOOKUP(D22,劳育加分!A$3:I$34,9,FALSE)</f>
        <v>4</v>
      </c>
      <c r="AN22" s="224">
        <f>AL22+AM22</f>
        <v>49.5</v>
      </c>
      <c r="AO22" s="224">
        <f>AN22*0.05</f>
        <v>2.475</v>
      </c>
      <c r="AP22" s="225">
        <f>S22+Y22+AG22+AK22+AO22</f>
        <v>71.8760308943089</v>
      </c>
      <c r="AQ22" s="226" t="str">
        <f>VLOOKUP(D22,必修课优良率!A$1:B$173,2,FALSE)</f>
        <v>66.67%</v>
      </c>
      <c r="AR22" s="227">
        <f>VLOOKUP(D22,四级成绩!B$2:C$178,2,FALSE)</f>
        <v>388</v>
      </c>
      <c r="AS22" s="226" t="str">
        <f>VLOOKUP(D22,必修课优良率!A$1:D$173,4,FALSE)</f>
        <v>否</v>
      </c>
    </row>
    <row r="23" spans="1:45">
      <c r="A23" s="211">
        <v>20</v>
      </c>
      <c r="B23" s="211">
        <v>14</v>
      </c>
      <c r="C23" s="211">
        <v>2024010461</v>
      </c>
      <c r="D23" s="5" t="s">
        <v>86</v>
      </c>
      <c r="E23" s="211" t="str">
        <f>VLOOKUP(D23,美育!B$2:E$182,2,FALSE)</f>
        <v>化工类24-1班</v>
      </c>
      <c r="F23" s="214">
        <f>VLOOKUP(D23,互评分!C$2:F$181,4,FALSE)</f>
        <v>95.25925926</v>
      </c>
      <c r="G23" s="214">
        <f>VLOOKUP(D23,辅导员加分!B$2:C$176,2,FALSE)</f>
        <v>94</v>
      </c>
      <c r="H23" s="214">
        <f>VLOOKUP(D23,互评分!C$2:F$181,3,FALSE)</f>
        <v>96.6666666666667</v>
      </c>
      <c r="I23" s="214">
        <f>VLOOKUP(D23,互评分!C$2:F$181,2,FALSE)</f>
        <v>90</v>
      </c>
      <c r="J23" s="214">
        <f>F23*0.2</f>
        <v>19.051851852</v>
      </c>
      <c r="K23" s="214">
        <f>G23*0.5</f>
        <v>47</v>
      </c>
      <c r="L23" s="214">
        <f>H23*0.2</f>
        <v>19.3333333333333</v>
      </c>
      <c r="M23" s="214">
        <f>I23*0.1</f>
        <v>9</v>
      </c>
      <c r="N23" s="214">
        <f>SUM(J23:M23)*0.7</f>
        <v>66.0696296297333</v>
      </c>
      <c r="O23" s="214">
        <f>VLOOKUP(D23,学生干部加分!A$1:C$140,3,FALSE)</f>
        <v>5.5</v>
      </c>
      <c r="P23" s="214">
        <v>0</v>
      </c>
      <c r="Q23" s="214">
        <v>0</v>
      </c>
      <c r="R23" s="214">
        <f>N23+O23+P23-Q23</f>
        <v>71.5696296297333</v>
      </c>
      <c r="S23" s="214">
        <f>R23*0.15</f>
        <v>10.73544444446</v>
      </c>
      <c r="T23" s="215">
        <f>VLOOKUP(D23,[1]必修课成绩!C$71:AE$100,29,FALSE)</f>
        <v>86.5125</v>
      </c>
      <c r="U23" s="215">
        <f>VLOOKUP(D23,[1]选修课成绩!C$72:AC$101,27,FALSE)</f>
        <v>85</v>
      </c>
      <c r="V23" s="216">
        <f>IF(U23&gt;0,T23*0.9+U23*0.1,T23)</f>
        <v>86.36125</v>
      </c>
      <c r="W23" s="215">
        <v>0</v>
      </c>
      <c r="X23" s="215">
        <f>V23*0.85+W23</f>
        <v>73.4070625</v>
      </c>
      <c r="Y23" s="215">
        <f>0.7*X23</f>
        <v>51.38494375</v>
      </c>
      <c r="Z23" s="221">
        <f>VLOOKUP(D23,体测成绩!B$2:C$273,2,FALSE)</f>
        <v>80.4</v>
      </c>
      <c r="AA23" s="222" t="str">
        <f>VLOOKUP(D23,体育锻炼成绩!A$2:B$182,2,FALSE)</f>
        <v>100.00</v>
      </c>
      <c r="AB23" s="221">
        <f>0.8*Z23</f>
        <v>64.32</v>
      </c>
      <c r="AC23" s="221">
        <f>AA23*0.2</f>
        <v>20</v>
      </c>
      <c r="AD23" s="221">
        <f>SUM(AB23:AC23)*0.7</f>
        <v>59.024</v>
      </c>
      <c r="AE23" s="221">
        <v>0</v>
      </c>
      <c r="AF23" s="221">
        <f>AD23+AE23</f>
        <v>59.024</v>
      </c>
      <c r="AG23" s="221">
        <f>AF23*0.05</f>
        <v>2.9512</v>
      </c>
      <c r="AH23" s="223">
        <f>VLOOKUP(D23,美育!B$2:F$182,5,FALSE)</f>
        <v>70</v>
      </c>
      <c r="AI23" s="223">
        <f>VLOOKUP(D23,美育!B$2:E$182,4,FALSE)</f>
        <v>0</v>
      </c>
      <c r="AJ23" s="223">
        <f>AH23+AI23</f>
        <v>70</v>
      </c>
      <c r="AK23" s="223">
        <f>AJ23*0.05</f>
        <v>3.5</v>
      </c>
      <c r="AL23" s="224">
        <f>VLOOKUP(D23,劳育基础分!B$3:AF$182,31,FALSE)</f>
        <v>57</v>
      </c>
      <c r="AM23" s="224">
        <f>VLOOKUP(D23,劳育加分!A$3:I$34,9,FALSE)</f>
        <v>5</v>
      </c>
      <c r="AN23" s="224">
        <f>AL23+AM23</f>
        <v>62</v>
      </c>
      <c r="AO23" s="224">
        <f>AN23*0.05</f>
        <v>3.1</v>
      </c>
      <c r="AP23" s="225">
        <f>S23+Y23+AG23+AK23+AO23</f>
        <v>71.67158819446</v>
      </c>
      <c r="AQ23" s="226" t="str">
        <f>VLOOKUP(D23,必修课优良率!A$1:B$173,2,FALSE)</f>
        <v>90.48%</v>
      </c>
      <c r="AR23" s="227">
        <f>VLOOKUP(D23,四级成绩!B$2:C$178,2,FALSE)</f>
        <v>533</v>
      </c>
      <c r="AS23" s="226" t="str">
        <f>VLOOKUP(D23,必修课优良率!A$1:D$173,4,FALSE)</f>
        <v>否</v>
      </c>
    </row>
    <row r="24" spans="1:45">
      <c r="A24" s="211">
        <v>21</v>
      </c>
      <c r="B24" s="211">
        <v>16</v>
      </c>
      <c r="C24" s="211" t="s">
        <v>87</v>
      </c>
      <c r="D24" s="5" t="s">
        <v>88</v>
      </c>
      <c r="E24" s="211" t="str">
        <f>VLOOKUP(D24,美育!B$2:E$182,2,FALSE)</f>
        <v>化工类24-6班</v>
      </c>
      <c r="F24" s="214">
        <f>VLOOKUP(D24,互评分!C$2:F$181,4,FALSE)</f>
        <v>98.8461538461538</v>
      </c>
      <c r="G24" s="214">
        <f>VLOOKUP(D24,辅导员加分!B$2:C$176,2,FALSE)</f>
        <v>94</v>
      </c>
      <c r="H24" s="214">
        <f>VLOOKUP(D24,互评分!C$2:F$181,3,FALSE)</f>
        <v>100</v>
      </c>
      <c r="I24" s="214">
        <f>VLOOKUP(D24,互评分!C$2:F$181,2,FALSE)</f>
        <v>100</v>
      </c>
      <c r="J24" s="214">
        <f>F24*0.2</f>
        <v>19.7692307692308</v>
      </c>
      <c r="K24" s="214">
        <f>G24*0.5</f>
        <v>47</v>
      </c>
      <c r="L24" s="214">
        <f>H24*0.2</f>
        <v>20</v>
      </c>
      <c r="M24" s="214">
        <f>I24*0.1</f>
        <v>10</v>
      </c>
      <c r="N24" s="214">
        <f>SUM(J24:M24)*0.7</f>
        <v>67.7384615384615</v>
      </c>
      <c r="O24" s="214">
        <f>VLOOKUP(D24,学生干部加分!A$1:C$140,3,FALSE)</f>
        <v>6</v>
      </c>
      <c r="P24" s="214">
        <f>VLOOKUP(D24,德育加分!C$2:K$30,9,FALSE)</f>
        <v>2</v>
      </c>
      <c r="Q24" s="214">
        <v>0</v>
      </c>
      <c r="R24" s="214">
        <f>N24+O24+P24-Q24</f>
        <v>75.7384615384615</v>
      </c>
      <c r="S24" s="214">
        <f>R24*0.15</f>
        <v>11.3607692307692</v>
      </c>
      <c r="T24" s="215">
        <v>86.2307692307692</v>
      </c>
      <c r="U24" s="215">
        <v>87</v>
      </c>
      <c r="V24" s="216">
        <f>IF(U24&gt;0,T24*0.9+U24*0.1,T24)</f>
        <v>86.3076923076923</v>
      </c>
      <c r="W24" s="215">
        <f>VLOOKUP(D24,智育加分汇总!A$2:C$44,3,FALSE)</f>
        <v>2</v>
      </c>
      <c r="X24" s="215">
        <f>V24*0.85+W24</f>
        <v>75.3615384615384</v>
      </c>
      <c r="Y24" s="215">
        <f>0.7*X24</f>
        <v>52.7530769230769</v>
      </c>
      <c r="Z24" s="221">
        <f>VLOOKUP(D24,体测成绩!B$2:C$273,2,FALSE)</f>
        <v>60</v>
      </c>
      <c r="AA24" s="222" t="str">
        <f>VLOOKUP(D24,体育锻炼成绩!A$2:B$182,2,FALSE)</f>
        <v>100.00</v>
      </c>
      <c r="AB24" s="221">
        <f>0.8*Z24</f>
        <v>48</v>
      </c>
      <c r="AC24" s="221">
        <f>AA24*0.2</f>
        <v>20</v>
      </c>
      <c r="AD24" s="221">
        <f>SUM(AB24:AC24)*0.7</f>
        <v>47.6</v>
      </c>
      <c r="AE24" s="221">
        <v>0</v>
      </c>
      <c r="AF24" s="221">
        <f>AD24+AE24</f>
        <v>47.6</v>
      </c>
      <c r="AG24" s="221">
        <f>AF24*0.05</f>
        <v>2.38</v>
      </c>
      <c r="AH24" s="223">
        <f>VLOOKUP(D24,美育!B$2:F$182,5,FALSE)</f>
        <v>45</v>
      </c>
      <c r="AI24" s="223">
        <f>VLOOKUP(D24,美育!B$2:E$182,4,FALSE)</f>
        <v>0</v>
      </c>
      <c r="AJ24" s="223">
        <f>AH24+AI24</f>
        <v>45</v>
      </c>
      <c r="AK24" s="223">
        <f>AJ24*0.05</f>
        <v>2.25</v>
      </c>
      <c r="AL24" s="224">
        <f>VLOOKUP(D24,劳育基础分!B$3:AF$182,31,FALSE)</f>
        <v>41</v>
      </c>
      <c r="AM24" s="224">
        <v>0</v>
      </c>
      <c r="AN24" s="224">
        <f>AL24+AM24</f>
        <v>41</v>
      </c>
      <c r="AO24" s="224">
        <f>AN24*0.05</f>
        <v>2.05</v>
      </c>
      <c r="AP24" s="225">
        <f>S24+Y24+AG24+AK24+AO24</f>
        <v>70.7938461538461</v>
      </c>
      <c r="AQ24" s="226" t="str">
        <f>VLOOKUP(D24,必修课优良率!A$1:B$173,2,FALSE)</f>
        <v>94.74%</v>
      </c>
      <c r="AR24" s="227">
        <f>VLOOKUP(D24,四级成绩!B$2:C$178,2,FALSE)</f>
        <v>521</v>
      </c>
      <c r="AS24" s="226" t="str">
        <f>VLOOKUP(D24,必修课优良率!A$1:D$173,4,FALSE)</f>
        <v>否</v>
      </c>
    </row>
    <row r="25" spans="1:45">
      <c r="A25" s="211">
        <v>22</v>
      </c>
      <c r="B25" s="211">
        <v>24</v>
      </c>
      <c r="C25" s="211">
        <v>2024010538</v>
      </c>
      <c r="D25" s="5" t="s">
        <v>89</v>
      </c>
      <c r="E25" s="211" t="str">
        <f>VLOOKUP(D25,美育!B$2:E$182,2,FALSE)</f>
        <v>化工类24-3班</v>
      </c>
      <c r="F25" s="214">
        <f>VLOOKUP(D25,互评分!C$2:F$181,4,FALSE)</f>
        <v>99.2962962962963</v>
      </c>
      <c r="G25" s="214">
        <f>VLOOKUP(D25,辅导员加分!B$2:C$176,2,FALSE)</f>
        <v>92</v>
      </c>
      <c r="H25" s="214">
        <f>VLOOKUP(D25,互评分!C$2:F$181,3,FALSE)</f>
        <v>100</v>
      </c>
      <c r="I25" s="214">
        <f>VLOOKUP(D25,互评分!C$2:F$181,2,FALSE)</f>
        <v>99</v>
      </c>
      <c r="J25" s="214">
        <f>F25*0.2</f>
        <v>19.8592592592593</v>
      </c>
      <c r="K25" s="214">
        <f>G25*0.5</f>
        <v>46</v>
      </c>
      <c r="L25" s="214">
        <f>H25*0.2</f>
        <v>20</v>
      </c>
      <c r="M25" s="214">
        <f>I25*0.1</f>
        <v>9.9</v>
      </c>
      <c r="N25" s="214">
        <f>SUM(J25:M25)*0.7</f>
        <v>67.0314814814815</v>
      </c>
      <c r="O25" s="214">
        <f>VLOOKUP(D25,学生干部加分!A$1:C$140,3,FALSE)</f>
        <v>4</v>
      </c>
      <c r="P25" s="214">
        <v>0</v>
      </c>
      <c r="Q25" s="214">
        <v>0</v>
      </c>
      <c r="R25" s="214">
        <f>N25+O25+P25-Q25</f>
        <v>71.0314814814815</v>
      </c>
      <c r="S25" s="214">
        <f>R25*0.15</f>
        <v>10.6547222222222</v>
      </c>
      <c r="T25" s="215">
        <f>VLOOKUP(D25,[1]必修课成绩!C$71:AE$100,29,FALSE)</f>
        <v>84.675</v>
      </c>
      <c r="U25" s="215">
        <f>VLOOKUP(D25,[1]选修课成绩!C$72:AC$101,27,FALSE)</f>
        <v>89</v>
      </c>
      <c r="V25" s="216">
        <f>IF(U25&gt;0,T25*0.9+U25*0.1,T25)</f>
        <v>85.1075</v>
      </c>
      <c r="W25" s="215">
        <f>VLOOKUP(D25,智育加分汇总!A$2:C$44,3,FALSE)</f>
        <v>3</v>
      </c>
      <c r="X25" s="215">
        <f>V25*0.85+W25</f>
        <v>75.341375</v>
      </c>
      <c r="Y25" s="215">
        <f>0.7*X25</f>
        <v>52.7389625</v>
      </c>
      <c r="Z25" s="221">
        <f>VLOOKUP(D25,体测成绩!B$2:C$273,2,FALSE)</f>
        <v>75.6</v>
      </c>
      <c r="AA25" s="222">
        <f>VLOOKUP(D25,体育锻炼成绩!A$2:B$182,2,FALSE)</f>
        <v>100</v>
      </c>
      <c r="AB25" s="221">
        <f>0.8*Z25</f>
        <v>60.48</v>
      </c>
      <c r="AC25" s="221">
        <f>AA25*0.2</f>
        <v>20</v>
      </c>
      <c r="AD25" s="221">
        <f>SUM(AB25:AC25)*0.7</f>
        <v>56.336</v>
      </c>
      <c r="AE25" s="221">
        <v>0</v>
      </c>
      <c r="AF25" s="221">
        <f>AD25+AE25</f>
        <v>56.336</v>
      </c>
      <c r="AG25" s="221">
        <f>AF25*0.05</f>
        <v>2.8168</v>
      </c>
      <c r="AH25" s="223">
        <f>VLOOKUP(D25,美育!B$2:F$182,5,FALSE)</f>
        <v>40</v>
      </c>
      <c r="AI25" s="223">
        <f>VLOOKUP(D25,美育!B$2:E$182,4,FALSE)</f>
        <v>0</v>
      </c>
      <c r="AJ25" s="223">
        <f>AH25+AI25</f>
        <v>40</v>
      </c>
      <c r="AK25" s="223">
        <f>AJ25*0.05</f>
        <v>2</v>
      </c>
      <c r="AL25" s="224">
        <f>VLOOKUP(D25,劳育基础分!B$3:AF$182,31,FALSE)</f>
        <v>42</v>
      </c>
      <c r="AM25" s="224">
        <v>0</v>
      </c>
      <c r="AN25" s="224">
        <f>AL25+AM25</f>
        <v>42</v>
      </c>
      <c r="AO25" s="224">
        <f>AN25*0.05</f>
        <v>2.1</v>
      </c>
      <c r="AP25" s="225">
        <f>S25+Y25+AG25+AK25+AO25</f>
        <v>70.3104847222222</v>
      </c>
      <c r="AQ25" s="226" t="str">
        <f>VLOOKUP(D25,必修课优良率!A$1:B$173,2,FALSE)</f>
        <v>71.43%</v>
      </c>
      <c r="AR25" s="227">
        <f>VLOOKUP(D25,四级成绩!B$2:C$178,2,FALSE)</f>
        <v>415</v>
      </c>
      <c r="AS25" s="226" t="str">
        <f>VLOOKUP(D25,必修课优良率!A$1:D$173,4,FALSE)</f>
        <v>否</v>
      </c>
    </row>
    <row r="26" spans="1:45">
      <c r="A26" s="211">
        <v>23</v>
      </c>
      <c r="B26" s="211">
        <v>13</v>
      </c>
      <c r="C26" s="211">
        <v>2024010527</v>
      </c>
      <c r="D26" s="5" t="s">
        <v>90</v>
      </c>
      <c r="E26" s="211" t="str">
        <f>VLOOKUP(D26,美育!B$2:E$182,2,FALSE)</f>
        <v>化工类24-3班</v>
      </c>
      <c r="F26" s="214">
        <f>VLOOKUP(D26,互评分!C$2:F$181,4,FALSE)</f>
        <v>99.5925925925926</v>
      </c>
      <c r="G26" s="214">
        <f>VLOOKUP(D26,辅导员加分!B$2:C$176,2,FALSE)</f>
        <v>94</v>
      </c>
      <c r="H26" s="214">
        <f>VLOOKUP(D26,互评分!C$2:F$181,3,FALSE)</f>
        <v>100</v>
      </c>
      <c r="I26" s="214">
        <f>VLOOKUP(D26,互评分!C$2:F$181,2,FALSE)</f>
        <v>100</v>
      </c>
      <c r="J26" s="214">
        <f>F26*0.2</f>
        <v>19.9185185185185</v>
      </c>
      <c r="K26" s="214">
        <f>G26*0.5</f>
        <v>47</v>
      </c>
      <c r="L26" s="214">
        <f>H26*0.2</f>
        <v>20</v>
      </c>
      <c r="M26" s="214">
        <f>I26*0.1</f>
        <v>10</v>
      </c>
      <c r="N26" s="214">
        <f>SUM(J26:M26)*0.7</f>
        <v>67.842962962963</v>
      </c>
      <c r="O26" s="214">
        <f>VLOOKUP(D26,学生干部加分!A$1:C$140,3,FALSE)</f>
        <v>3</v>
      </c>
      <c r="P26" s="214">
        <v>0</v>
      </c>
      <c r="Q26" s="214">
        <v>0</v>
      </c>
      <c r="R26" s="214">
        <f>N26+O26+P26-Q26</f>
        <v>70.842962962963</v>
      </c>
      <c r="S26" s="214">
        <f>R26*0.15</f>
        <v>10.6264444444444</v>
      </c>
      <c r="T26" s="215">
        <v>86.5679</v>
      </c>
      <c r="U26" s="217">
        <v>75</v>
      </c>
      <c r="V26" s="216">
        <f>IF(U26&gt;0,T26*0.9+U26*0.1,T26)</f>
        <v>85.41111</v>
      </c>
      <c r="W26" s="215">
        <f>VLOOKUP(D26,智育加分汇总!A$2:C$44,3,FALSE)</f>
        <v>3</v>
      </c>
      <c r="X26" s="215">
        <f>V26*0.85+W26</f>
        <v>75.5994435</v>
      </c>
      <c r="Y26" s="215">
        <f>0.7*X26</f>
        <v>52.91961045</v>
      </c>
      <c r="Z26" s="221">
        <f>VLOOKUP(D26,体测成绩!B$2:C$273,2,FALSE)</f>
        <v>88.5</v>
      </c>
      <c r="AA26" s="222" t="str">
        <f>VLOOKUP(D26,体育锻炼成绩!A$2:B$182,2,FALSE)</f>
        <v>100.00</v>
      </c>
      <c r="AB26" s="221">
        <f>0.8*Z26</f>
        <v>70.8</v>
      </c>
      <c r="AC26" s="221">
        <f>AA26*0.2</f>
        <v>20</v>
      </c>
      <c r="AD26" s="221">
        <f>SUM(AB26:AC26)*0.7</f>
        <v>63.56</v>
      </c>
      <c r="AE26" s="221">
        <f>VLOOKUP(D26,体育加分汇总!A$1:C$79,3,FALSE)</f>
        <v>9</v>
      </c>
      <c r="AF26" s="221">
        <f>AD26+AE26</f>
        <v>72.56</v>
      </c>
      <c r="AG26" s="221">
        <f>AF26*0.05</f>
        <v>3.628</v>
      </c>
      <c r="AH26" s="223">
        <f>VLOOKUP(D26,美育!B$2:F$182,5,FALSE)</f>
        <v>38</v>
      </c>
      <c r="AI26" s="223">
        <f>VLOOKUP(D26,美育!B$2:E$182,4,FALSE)</f>
        <v>0</v>
      </c>
      <c r="AJ26" s="223">
        <f>AH26+AI26</f>
        <v>38</v>
      </c>
      <c r="AK26" s="223">
        <f>AJ26*0.05</f>
        <v>1.9</v>
      </c>
      <c r="AL26" s="224">
        <f>VLOOKUP(D26,劳育基础分!B$3:AF$182,31,FALSE)</f>
        <v>23</v>
      </c>
      <c r="AM26" s="224">
        <v>0</v>
      </c>
      <c r="AN26" s="224">
        <f>AL26+AM26</f>
        <v>23</v>
      </c>
      <c r="AO26" s="224">
        <f>AN26*0.05</f>
        <v>1.15</v>
      </c>
      <c r="AP26" s="225">
        <f>S26+Y26+AG26+AK26+AO26</f>
        <v>70.2240548944444</v>
      </c>
      <c r="AQ26" s="228">
        <v>0.9259</v>
      </c>
      <c r="AR26" s="227">
        <v>562</v>
      </c>
      <c r="AS26" s="226" t="s">
        <v>91</v>
      </c>
    </row>
    <row r="27" spans="1:45">
      <c r="A27" s="211">
        <v>24</v>
      </c>
      <c r="B27" s="211">
        <v>26</v>
      </c>
      <c r="C27" s="211" t="s">
        <v>92</v>
      </c>
      <c r="D27" s="5" t="s">
        <v>93</v>
      </c>
      <c r="E27" s="211" t="str">
        <f>VLOOKUP(D27,美育!B$2:E$182,2,FALSE)</f>
        <v>化工类24-4班</v>
      </c>
      <c r="F27" s="214">
        <f>VLOOKUP(D27,互评分!C$2:F$181,4,FALSE)</f>
        <v>98.2143</v>
      </c>
      <c r="G27" s="214">
        <f>VLOOKUP(D27,辅导员加分!B$2:C$176,2,FALSE)</f>
        <v>92</v>
      </c>
      <c r="H27" s="214">
        <f>VLOOKUP(D27,互评分!C$2:F$181,3,FALSE)</f>
        <v>99.85714</v>
      </c>
      <c r="I27" s="214">
        <f>VLOOKUP(D27,互评分!C$2:F$181,2,FALSE)</f>
        <v>100</v>
      </c>
      <c r="J27" s="214">
        <f>F27*0.2</f>
        <v>19.64286</v>
      </c>
      <c r="K27" s="214">
        <f>G27*0.5</f>
        <v>46</v>
      </c>
      <c r="L27" s="214">
        <f>H27*0.2</f>
        <v>19.971428</v>
      </c>
      <c r="M27" s="214">
        <f>I27*0.1</f>
        <v>10</v>
      </c>
      <c r="N27" s="214">
        <f>SUM(J27:M27)*0.7</f>
        <v>66.9300016</v>
      </c>
      <c r="O27" s="214">
        <f>VLOOKUP(D27,学生干部加分!A$1:C$140,3,FALSE)</f>
        <v>4</v>
      </c>
      <c r="P27" s="214">
        <v>0</v>
      </c>
      <c r="Q27" s="214">
        <v>0</v>
      </c>
      <c r="R27" s="214">
        <f>N27+O27+P27-Q27</f>
        <v>70.9300016</v>
      </c>
      <c r="S27" s="214">
        <f>R27*0.15</f>
        <v>10.63950024</v>
      </c>
      <c r="T27" s="217">
        <f>VLOOKUP(D27,[2]必修课成绩!C$59:BO$82,65,FALSE)</f>
        <v>84.4146341463415</v>
      </c>
      <c r="U27" s="217">
        <f>VLOOKUP(D27,[2]选修课成绩!C$60:BI$83,59,FALSE)</f>
        <v>96</v>
      </c>
      <c r="V27" s="216">
        <f>IF(U27&gt;0,T27*0.9+U27*0.1,T27)</f>
        <v>85.5731707317074</v>
      </c>
      <c r="W27" s="215">
        <v>0</v>
      </c>
      <c r="X27" s="215">
        <f>V27*0.85+W27</f>
        <v>72.7371951219513</v>
      </c>
      <c r="Y27" s="215">
        <f>0.7*X27</f>
        <v>50.9160365853659</v>
      </c>
      <c r="Z27" s="221">
        <f>VLOOKUP(D27,体测成绩!B$2:C$273,2,FALSE)</f>
        <v>78.1</v>
      </c>
      <c r="AA27" s="222" t="str">
        <f>VLOOKUP(D27,体育锻炼成绩!A$2:B$182,2,FALSE)</f>
        <v>100.00</v>
      </c>
      <c r="AB27" s="221">
        <f>0.8*Z27</f>
        <v>62.48</v>
      </c>
      <c r="AC27" s="221">
        <f>AA27*0.2</f>
        <v>20</v>
      </c>
      <c r="AD27" s="221">
        <f>SUM(AB27:AC27)*0.7</f>
        <v>57.736</v>
      </c>
      <c r="AE27" s="221">
        <f>VLOOKUP(D27,体育加分汇总!A$1:C$79,3,FALSE)</f>
        <v>9</v>
      </c>
      <c r="AF27" s="221">
        <f>AD27+AE27</f>
        <v>66.736</v>
      </c>
      <c r="AG27" s="221">
        <f>AF27*0.05</f>
        <v>3.3368</v>
      </c>
      <c r="AH27" s="223">
        <f>VLOOKUP(D27,美育!B$2:F$182,5,FALSE)</f>
        <v>60</v>
      </c>
      <c r="AI27" s="223">
        <f>VLOOKUP(D27,美育!B$2:E$182,4,FALSE)</f>
        <v>0</v>
      </c>
      <c r="AJ27" s="223">
        <f>AH27+AI27</f>
        <v>60</v>
      </c>
      <c r="AK27" s="223">
        <f>AJ27*0.05</f>
        <v>3</v>
      </c>
      <c r="AL27" s="224">
        <f>VLOOKUP(D27,劳育基础分!B$3:AF$182,31,FALSE)</f>
        <v>41</v>
      </c>
      <c r="AM27" s="224">
        <v>0</v>
      </c>
      <c r="AN27" s="224">
        <f>AL27+AM27</f>
        <v>41</v>
      </c>
      <c r="AO27" s="224">
        <f>AN27*0.05</f>
        <v>2.05</v>
      </c>
      <c r="AP27" s="225">
        <f>S27+Y27+AG27+AK27+AO27</f>
        <v>69.9423368253659</v>
      </c>
      <c r="AQ27" s="226" t="str">
        <f>VLOOKUP(D27,必修课优良率!A$1:B$173,2,FALSE)</f>
        <v>80.95%</v>
      </c>
      <c r="AR27" s="227">
        <f>VLOOKUP(D27,四级成绩!B$2:C$178,2,FALSE)</f>
        <v>545</v>
      </c>
      <c r="AS27" s="226" t="str">
        <f>VLOOKUP(D27,必修课优良率!A$1:D$173,4,FALSE)</f>
        <v>否</v>
      </c>
    </row>
    <row r="28" spans="1:45">
      <c r="A28" s="211">
        <v>25</v>
      </c>
      <c r="B28" s="211">
        <v>15</v>
      </c>
      <c r="C28" s="211">
        <v>2024010535</v>
      </c>
      <c r="D28" s="5" t="s">
        <v>94</v>
      </c>
      <c r="E28" s="211" t="str">
        <f>VLOOKUP(D28,美育!B$2:E$182,2,FALSE)</f>
        <v>化工类24-3班</v>
      </c>
      <c r="F28" s="214">
        <f>VLOOKUP(D28,互评分!C$2:F$181,4,FALSE)</f>
        <v>99.5925925925926</v>
      </c>
      <c r="G28" s="214">
        <f>VLOOKUP(D28,辅导员加分!B$2:C$176,2,FALSE)</f>
        <v>92</v>
      </c>
      <c r="H28" s="214">
        <f>VLOOKUP(D28,互评分!C$2:F$181,3,FALSE)</f>
        <v>100</v>
      </c>
      <c r="I28" s="214">
        <f>VLOOKUP(D28,互评分!C$2:F$181,2,FALSE)</f>
        <v>100</v>
      </c>
      <c r="J28" s="214">
        <f>F28*0.2</f>
        <v>19.9185185185185</v>
      </c>
      <c r="K28" s="214">
        <f>G28*0.5</f>
        <v>46</v>
      </c>
      <c r="L28" s="214">
        <f>H28*0.2</f>
        <v>20</v>
      </c>
      <c r="M28" s="214">
        <f>I28*0.1</f>
        <v>10</v>
      </c>
      <c r="N28" s="214">
        <f>SUM(J28:M28)*0.7</f>
        <v>67.142962962963</v>
      </c>
      <c r="O28" s="214">
        <f>VLOOKUP(D28,学生干部加分!A$1:C$140,3,FALSE)</f>
        <v>6</v>
      </c>
      <c r="P28" s="214">
        <v>0</v>
      </c>
      <c r="Q28" s="214">
        <v>0</v>
      </c>
      <c r="R28" s="214">
        <f>N28+O28+P28-Q28</f>
        <v>73.142962962963</v>
      </c>
      <c r="S28" s="214">
        <f>R28*0.15</f>
        <v>10.9714444444444</v>
      </c>
      <c r="T28" s="215">
        <f>VLOOKUP(D28,[1]必修课成绩!C$71:AE$100,29,FALSE)</f>
        <v>86.5</v>
      </c>
      <c r="U28" s="215">
        <f>VLOOKUP(D28,[1]选修课成绩!C$72:AC$101,27,FALSE)</f>
        <v>87</v>
      </c>
      <c r="V28" s="216">
        <f>IF(U28&gt;0,T28*0.9+U28*0.1,T28)</f>
        <v>86.55</v>
      </c>
      <c r="W28" s="215">
        <v>0</v>
      </c>
      <c r="X28" s="215">
        <f>V28*0.85+W28</f>
        <v>73.5675</v>
      </c>
      <c r="Y28" s="215">
        <f>0.7*X28</f>
        <v>51.49725</v>
      </c>
      <c r="Z28" s="221">
        <f>VLOOKUP(D28,体测成绩!B$2:C$273,2,FALSE)</f>
        <v>80.9</v>
      </c>
      <c r="AA28" s="222" t="str">
        <f>VLOOKUP(D28,体育锻炼成绩!A$2:B$182,2,FALSE)</f>
        <v>100.00</v>
      </c>
      <c r="AB28" s="221">
        <f>0.8*Z28</f>
        <v>64.72</v>
      </c>
      <c r="AC28" s="221">
        <f>AA28*0.2</f>
        <v>20</v>
      </c>
      <c r="AD28" s="221">
        <f>SUM(AB28:AC28)*0.7</f>
        <v>59.304</v>
      </c>
      <c r="AE28" s="221">
        <f>VLOOKUP(D28,体育加分汇总!A$1:C$79,3,FALSE)</f>
        <v>8</v>
      </c>
      <c r="AF28" s="221">
        <f>AD28+AE28</f>
        <v>67.304</v>
      </c>
      <c r="AG28" s="221">
        <f>AF28*0.05</f>
        <v>3.3652</v>
      </c>
      <c r="AH28" s="223">
        <f>VLOOKUP(D28,美育!B$2:F$182,5,FALSE)</f>
        <v>45</v>
      </c>
      <c r="AI28" s="223">
        <f>VLOOKUP(D28,美育!B$2:E$182,4,FALSE)</f>
        <v>0</v>
      </c>
      <c r="AJ28" s="223">
        <f>AH28+AI28</f>
        <v>45</v>
      </c>
      <c r="AK28" s="223">
        <f>AJ28*0.05</f>
        <v>2.25</v>
      </c>
      <c r="AL28" s="224">
        <f>VLOOKUP(D28,劳育基础分!B$3:AF$182,31,FALSE)</f>
        <v>34</v>
      </c>
      <c r="AM28" s="224">
        <v>0</v>
      </c>
      <c r="AN28" s="224">
        <f>AL28+AM28</f>
        <v>34</v>
      </c>
      <c r="AO28" s="224">
        <f>AN28*0.05</f>
        <v>1.7</v>
      </c>
      <c r="AP28" s="225">
        <f>S28+Y28+AG28+AK28+AO28</f>
        <v>69.7838944444444</v>
      </c>
      <c r="AQ28" s="226" t="str">
        <f>VLOOKUP(D28,必修课优良率!A$1:B$173,2,FALSE)</f>
        <v>76.19%</v>
      </c>
      <c r="AR28" s="227">
        <f>VLOOKUP(D28,四级成绩!B$2:C$178,2,FALSE)</f>
        <v>506</v>
      </c>
      <c r="AS28" s="226" t="str">
        <f>VLOOKUP(D28,必修课优良率!A$1:D$173,4,FALSE)</f>
        <v>否</v>
      </c>
    </row>
    <row r="29" spans="1:45">
      <c r="A29" s="211">
        <v>26</v>
      </c>
      <c r="B29" s="211">
        <v>18</v>
      </c>
      <c r="C29" s="211" t="s">
        <v>95</v>
      </c>
      <c r="D29" s="5" t="s">
        <v>96</v>
      </c>
      <c r="E29" s="211" t="str">
        <f>VLOOKUP(D29,美育!B$2:E$182,2,FALSE)</f>
        <v>化工类24-5班</v>
      </c>
      <c r="F29" s="214">
        <f>VLOOKUP(D29,互评分!C$2:F$181,4,FALSE)</f>
        <v>99.6296296296296</v>
      </c>
      <c r="G29" s="214">
        <f>VLOOKUP(D29,辅导员加分!B$2:C$176,2,FALSE)</f>
        <v>93</v>
      </c>
      <c r="H29" s="214">
        <f>VLOOKUP(D29,互评分!C$2:F$181,3,FALSE)</f>
        <v>100</v>
      </c>
      <c r="I29" s="214">
        <f>VLOOKUP(D29,互评分!C$2:F$181,2,FALSE)</f>
        <v>93</v>
      </c>
      <c r="J29" s="214">
        <f>F29*0.2</f>
        <v>19.9259259259259</v>
      </c>
      <c r="K29" s="214">
        <f>G29*0.5</f>
        <v>46.5</v>
      </c>
      <c r="L29" s="214">
        <f>H29*0.2</f>
        <v>20</v>
      </c>
      <c r="M29" s="214">
        <f>I29*0.1</f>
        <v>9.3</v>
      </c>
      <c r="N29" s="214">
        <f>SUM(J29:M29)*0.7</f>
        <v>67.0081481481481</v>
      </c>
      <c r="O29" s="214">
        <f>VLOOKUP(D29,学生干部加分!A$1:C$140,3,FALSE)</f>
        <v>6</v>
      </c>
      <c r="P29" s="214">
        <v>0</v>
      </c>
      <c r="Q29" s="214">
        <v>0</v>
      </c>
      <c r="R29" s="214">
        <f>N29+O29+P29-Q29</f>
        <v>73.0081481481481</v>
      </c>
      <c r="S29" s="214">
        <f>R29*0.15</f>
        <v>10.9512222222222</v>
      </c>
      <c r="T29" s="215">
        <v>85.9878048780488</v>
      </c>
      <c r="U29" s="215">
        <v>89</v>
      </c>
      <c r="V29" s="216">
        <f>IF(U29&gt;0,T29*0.9+U29*0.1,T29)</f>
        <v>86.2890243902439</v>
      </c>
      <c r="W29" s="215">
        <v>0</v>
      </c>
      <c r="X29" s="215">
        <f>V29*0.85+W29</f>
        <v>73.3456707317073</v>
      </c>
      <c r="Y29" s="215">
        <f>0.7*X29</f>
        <v>51.3419695121951</v>
      </c>
      <c r="Z29" s="221">
        <f>VLOOKUP(D29,体测成绩!B$2:C$273,2,FALSE)</f>
        <v>80.8</v>
      </c>
      <c r="AA29" s="222" t="str">
        <f>VLOOKUP(D29,体育锻炼成绩!A$2:B$182,2,FALSE)</f>
        <v>100.00</v>
      </c>
      <c r="AB29" s="221">
        <f>0.8*Z29</f>
        <v>64.64</v>
      </c>
      <c r="AC29" s="221">
        <f>AA29*0.2</f>
        <v>20</v>
      </c>
      <c r="AD29" s="221">
        <f>SUM(AB29:AC29)*0.7</f>
        <v>59.248</v>
      </c>
      <c r="AE29" s="221">
        <f>VLOOKUP(D29,体育加分汇总!A$1:C$79,3,FALSE)</f>
        <v>20</v>
      </c>
      <c r="AF29" s="221">
        <f>AD29+AE29</f>
        <v>79.248</v>
      </c>
      <c r="AG29" s="221">
        <f>AF29*0.05</f>
        <v>3.9624</v>
      </c>
      <c r="AH29" s="223">
        <f>VLOOKUP(D29,美育!B$2:F$182,5,FALSE)</f>
        <v>28</v>
      </c>
      <c r="AI29" s="223">
        <f>VLOOKUP(D29,美育!B$2:E$182,4,FALSE)</f>
        <v>2</v>
      </c>
      <c r="AJ29" s="223">
        <f>AH29+AI29</f>
        <v>30</v>
      </c>
      <c r="AK29" s="223">
        <f>AJ29*0.05</f>
        <v>1.5</v>
      </c>
      <c r="AL29" s="224">
        <f>VLOOKUP(D29,劳育基础分!B$3:AF$182,31,FALSE)</f>
        <v>40.5</v>
      </c>
      <c r="AM29" s="224">
        <v>0</v>
      </c>
      <c r="AN29" s="224">
        <f>AL29+AM29</f>
        <v>40.5</v>
      </c>
      <c r="AO29" s="224">
        <f>AN29*0.05</f>
        <v>2.025</v>
      </c>
      <c r="AP29" s="225">
        <f>S29+Y29+AG29+AK29+AO29</f>
        <v>69.7805917344174</v>
      </c>
      <c r="AQ29" s="226" t="str">
        <f>VLOOKUP(D29,必修课优良率!A$1:B$173,2,FALSE)</f>
        <v>90.48%</v>
      </c>
      <c r="AR29" s="227">
        <f>VLOOKUP(D29,四级成绩!B$2:C$178,2,FALSE)</f>
        <v>616</v>
      </c>
      <c r="AS29" s="226" t="str">
        <f>VLOOKUP(D29,必修课优良率!A$1:D$173,4,FALSE)</f>
        <v>否</v>
      </c>
    </row>
    <row r="30" spans="1:45">
      <c r="A30" s="211">
        <v>27</v>
      </c>
      <c r="B30" s="211">
        <v>57</v>
      </c>
      <c r="C30" s="211">
        <v>2024010607</v>
      </c>
      <c r="D30" s="5" t="s">
        <v>97</v>
      </c>
      <c r="E30" s="211" t="str">
        <f>VLOOKUP(D30,美育!B$2:E$182,2,FALSE)</f>
        <v>化工类24-6班</v>
      </c>
      <c r="F30" s="214">
        <f>VLOOKUP(D30,互评分!C$2:F$181,4,FALSE)</f>
        <v>99.1153846153846</v>
      </c>
      <c r="G30" s="214">
        <f>VLOOKUP(D30,辅导员加分!B$2:C$176,2,FALSE)</f>
        <v>94</v>
      </c>
      <c r="H30" s="214">
        <f>VLOOKUP(D30,互评分!C$2:F$181,3,FALSE)</f>
        <v>100</v>
      </c>
      <c r="I30" s="214">
        <f>VLOOKUP(D30,互评分!C$2:F$181,2,FALSE)</f>
        <v>100</v>
      </c>
      <c r="J30" s="214">
        <f>F30*0.2</f>
        <v>19.8230769230769</v>
      </c>
      <c r="K30" s="214">
        <f>G30*0.5</f>
        <v>47</v>
      </c>
      <c r="L30" s="214">
        <f>H30*0.2</f>
        <v>20</v>
      </c>
      <c r="M30" s="214">
        <f>I30*0.1</f>
        <v>10</v>
      </c>
      <c r="N30" s="214">
        <f>SUM(J30:M30)*0.7</f>
        <v>67.7761538461538</v>
      </c>
      <c r="O30" s="214">
        <f>VLOOKUP(D30,学生干部加分!A$1:C$140,3,FALSE)</f>
        <v>9</v>
      </c>
      <c r="P30" s="214">
        <v>0</v>
      </c>
      <c r="Q30" s="214">
        <v>0</v>
      </c>
      <c r="R30" s="214">
        <f>N30+O30+P30-Q30</f>
        <v>76.7761538461538</v>
      </c>
      <c r="S30" s="214">
        <f>R30*0.15</f>
        <v>11.5164230769231</v>
      </c>
      <c r="T30" s="215">
        <v>80.679</v>
      </c>
      <c r="U30" s="215">
        <v>86</v>
      </c>
      <c r="V30" s="216">
        <f>IF(U30&gt;0,T30*0.9+U30*0.1,T30)</f>
        <v>81.2111</v>
      </c>
      <c r="W30" s="215">
        <f>VLOOKUP(D30,智育加分汇总!A$2:C$44,3,FALSE)</f>
        <v>3</v>
      </c>
      <c r="X30" s="215">
        <f>V30*0.85+W30</f>
        <v>72.029435</v>
      </c>
      <c r="Y30" s="215">
        <f>0.7*X30</f>
        <v>50.4206045</v>
      </c>
      <c r="Z30" s="221">
        <f>VLOOKUP(D30,体测成绩!B$2:C$273,2,FALSE)</f>
        <v>80.9</v>
      </c>
      <c r="AA30" s="222" t="str">
        <f>VLOOKUP(D30,体育锻炼成绩!A$2:B$182,2,FALSE)</f>
        <v>100.00</v>
      </c>
      <c r="AB30" s="221">
        <f>0.8*Z30</f>
        <v>64.72</v>
      </c>
      <c r="AC30" s="221">
        <f>AA30*0.2</f>
        <v>20</v>
      </c>
      <c r="AD30" s="221">
        <f>SUM(AB30:AC30)*0.7</f>
        <v>59.304</v>
      </c>
      <c r="AE30" s="221">
        <f>VLOOKUP(D30,体育加分汇总!A$1:C$79,3,FALSE)</f>
        <v>1</v>
      </c>
      <c r="AF30" s="221">
        <f>AD30+AE30</f>
        <v>60.304</v>
      </c>
      <c r="AG30" s="221">
        <f>AF30*0.05</f>
        <v>3.0152</v>
      </c>
      <c r="AH30" s="223">
        <f>VLOOKUP(D30,美育!B$2:F$182,5,FALSE)</f>
        <v>43</v>
      </c>
      <c r="AI30" s="223">
        <f>VLOOKUP(D30,美育!B$2:E$182,4,FALSE)</f>
        <v>4</v>
      </c>
      <c r="AJ30" s="223">
        <f>AH30+AI30</f>
        <v>47</v>
      </c>
      <c r="AK30" s="223">
        <f>AJ30*0.05</f>
        <v>2.35</v>
      </c>
      <c r="AL30" s="224">
        <f>VLOOKUP(D30,劳育基础分!B$3:AF$182,31,FALSE)</f>
        <v>41.5</v>
      </c>
      <c r="AM30" s="224">
        <f>VLOOKUP(D30,劳育加分!A$3:I$34,9,FALSE)</f>
        <v>4</v>
      </c>
      <c r="AN30" s="224">
        <f>AL30+AM30</f>
        <v>45.5</v>
      </c>
      <c r="AO30" s="224">
        <f>AN30*0.05</f>
        <v>2.275</v>
      </c>
      <c r="AP30" s="225">
        <f>S30+Y30+AG30+AK30+AO30</f>
        <v>69.5772275769231</v>
      </c>
      <c r="AQ30" s="226">
        <v>0.7</v>
      </c>
      <c r="AR30" s="227">
        <f>VLOOKUP(D30,四级成绩!B$2:C$178,2,FALSE)</f>
        <v>535</v>
      </c>
      <c r="AS30" s="226" t="s">
        <v>91</v>
      </c>
    </row>
    <row r="31" spans="1:45">
      <c r="A31" s="211">
        <v>28</v>
      </c>
      <c r="B31" s="211">
        <v>41</v>
      </c>
      <c r="C31" s="211" t="s">
        <v>98</v>
      </c>
      <c r="D31" s="5" t="s">
        <v>99</v>
      </c>
      <c r="E31" s="211" t="str">
        <f>VLOOKUP(D31,美育!B$2:E$182,2,FALSE)</f>
        <v>化工类24-1班</v>
      </c>
      <c r="F31" s="214">
        <f>VLOOKUP(D31,互评分!C$2:F$181,4,FALSE)</f>
        <v>98.55555556</v>
      </c>
      <c r="G31" s="214">
        <f>VLOOKUP(D31,辅导员加分!B$2:C$176,2,FALSE)</f>
        <v>96</v>
      </c>
      <c r="H31" s="214">
        <f>VLOOKUP(D31,互评分!C$2:F$181,3,FALSE)</f>
        <v>100</v>
      </c>
      <c r="I31" s="214">
        <f>VLOOKUP(D31,互评分!C$2:F$181,2,FALSE)</f>
        <v>99</v>
      </c>
      <c r="J31" s="214">
        <f>F31*0.2</f>
        <v>19.711111112</v>
      </c>
      <c r="K31" s="214">
        <f>G31*0.5</f>
        <v>48</v>
      </c>
      <c r="L31" s="214">
        <f>H31*0.2</f>
        <v>20</v>
      </c>
      <c r="M31" s="214">
        <f>I31*0.1</f>
        <v>9.9</v>
      </c>
      <c r="N31" s="214">
        <f>SUM(J31:M31)*0.7</f>
        <v>68.3277777784</v>
      </c>
      <c r="O31" s="214">
        <f>VLOOKUP(D31,学生干部加分!A$1:C$140,3,FALSE)</f>
        <v>8</v>
      </c>
      <c r="P31" s="214">
        <f>VLOOKUP(D31,德育加分!C$2:K$30,9,FALSE)</f>
        <v>5</v>
      </c>
      <c r="Q31" s="214">
        <v>0</v>
      </c>
      <c r="R31" s="214">
        <f>N31+O31+P31-Q31</f>
        <v>81.3277777784</v>
      </c>
      <c r="S31" s="214">
        <f>R31*0.15</f>
        <v>12.19916666676</v>
      </c>
      <c r="T31" s="215">
        <v>82.1585365853659</v>
      </c>
      <c r="U31" s="215">
        <v>86.6666666666667</v>
      </c>
      <c r="V31" s="216">
        <f>IF(U31&gt;0,T31*0.9+U31*0.1,T31)</f>
        <v>82.609349593496</v>
      </c>
      <c r="W31" s="215">
        <v>0</v>
      </c>
      <c r="X31" s="215">
        <f>V31*0.85+W31</f>
        <v>70.2179471544716</v>
      </c>
      <c r="Y31" s="215">
        <f>0.7*X31</f>
        <v>49.1525630081301</v>
      </c>
      <c r="Z31" s="221">
        <f>VLOOKUP(D31,体测成绩!B$2:C$273,2,FALSE)</f>
        <v>87.8</v>
      </c>
      <c r="AA31" s="222" t="str">
        <f>VLOOKUP(D31,体育锻炼成绩!A$2:B$182,2,FALSE)</f>
        <v>100.00</v>
      </c>
      <c r="AB31" s="221">
        <f>0.8*Z31</f>
        <v>70.24</v>
      </c>
      <c r="AC31" s="221">
        <f>AA31*0.2</f>
        <v>20</v>
      </c>
      <c r="AD31" s="221">
        <f>SUM(AB31:AC31)*0.7</f>
        <v>63.168</v>
      </c>
      <c r="AE31" s="221">
        <f>VLOOKUP(D31,体育加分汇总!A$1:C$79,3,FALSE)</f>
        <v>8</v>
      </c>
      <c r="AF31" s="221">
        <f>AD31+AE31</f>
        <v>71.168</v>
      </c>
      <c r="AG31" s="221">
        <f>AF31*0.05</f>
        <v>3.5584</v>
      </c>
      <c r="AH31" s="223">
        <f>VLOOKUP(D31,美育!B$2:F$182,5,FALSE)</f>
        <v>46</v>
      </c>
      <c r="AI31" s="223">
        <f>VLOOKUP(D31,美育!B$2:E$182,4,FALSE)</f>
        <v>0</v>
      </c>
      <c r="AJ31" s="223">
        <f>AH31+AI31</f>
        <v>46</v>
      </c>
      <c r="AK31" s="223">
        <f>AJ31*0.05</f>
        <v>2.3</v>
      </c>
      <c r="AL31" s="224">
        <f>VLOOKUP(D31,劳育基础分!B$3:AF$182,31,FALSE)</f>
        <v>42</v>
      </c>
      <c r="AM31" s="224">
        <f>VLOOKUP(D31,劳育加分!A$3:I$34,9,FALSE)</f>
        <v>5</v>
      </c>
      <c r="AN31" s="224">
        <f>AL31+AM31</f>
        <v>47</v>
      </c>
      <c r="AO31" s="224">
        <f>AN31*0.05</f>
        <v>2.35</v>
      </c>
      <c r="AP31" s="225">
        <f>S31+Y31+AG31+AK31+AO31</f>
        <v>69.5601296748901</v>
      </c>
      <c r="AQ31" s="226" t="str">
        <f>VLOOKUP(D31,必修课优良率!A$1:B$173,2,FALSE)</f>
        <v>71.43%</v>
      </c>
      <c r="AR31" s="227">
        <f>VLOOKUP(D31,四级成绩!B$2:C$178,2,FALSE)</f>
        <v>519</v>
      </c>
      <c r="AS31" s="226" t="str">
        <f>VLOOKUP(D31,必修课优良率!A$1:D$173,4,FALSE)</f>
        <v>否</v>
      </c>
    </row>
    <row r="32" spans="1:45">
      <c r="A32" s="211">
        <v>29</v>
      </c>
      <c r="B32" s="211">
        <v>8</v>
      </c>
      <c r="C32" s="211">
        <v>2024010576</v>
      </c>
      <c r="D32" s="5" t="s">
        <v>100</v>
      </c>
      <c r="E32" s="211" t="str">
        <f>VLOOKUP(D32,美育!B$2:E$182,2,FALSE)</f>
        <v>化工类24-4班</v>
      </c>
      <c r="F32" s="214">
        <f>VLOOKUP(D32,互评分!C$2:F$181,4,FALSE)</f>
        <v>96.4286</v>
      </c>
      <c r="G32" s="214">
        <f>VLOOKUP(劳育基础分!B173,辅导员加分!B$2:C$176,2,FALSE)</f>
        <v>92</v>
      </c>
      <c r="H32" s="214">
        <f>VLOOKUP(D32,互评分!C$2:F$181,3,FALSE)</f>
        <v>95.57143</v>
      </c>
      <c r="I32" s="214">
        <f>VLOOKUP(D32,互评分!C$2:F$181,2,FALSE)</f>
        <v>100</v>
      </c>
      <c r="J32" s="214">
        <f>F32*0.2</f>
        <v>19.28572</v>
      </c>
      <c r="K32" s="214">
        <f>G32*0.5</f>
        <v>46</v>
      </c>
      <c r="L32" s="214">
        <f>H32*0.2</f>
        <v>19.114286</v>
      </c>
      <c r="M32" s="214">
        <f>I32*0.1</f>
        <v>10</v>
      </c>
      <c r="N32" s="214">
        <f>SUM(J32:M32)*0.7</f>
        <v>66.0800042</v>
      </c>
      <c r="O32" s="214">
        <f>VLOOKUP(D32,学生干部加分!A$1:C$140,3,FALSE)</f>
        <v>2</v>
      </c>
      <c r="P32" s="214">
        <v>0</v>
      </c>
      <c r="Q32" s="214">
        <v>0</v>
      </c>
      <c r="R32" s="214">
        <f>N32+O32+P32-Q32</f>
        <v>68.0800042</v>
      </c>
      <c r="S32" s="214">
        <f>R32*0.15</f>
        <v>10.21200063</v>
      </c>
      <c r="T32" s="215">
        <v>87.7341772151899</v>
      </c>
      <c r="U32" s="215">
        <v>83</v>
      </c>
      <c r="V32" s="216">
        <f>IF(U32&gt;0,T32*0.9+U32*0.1,T32)</f>
        <v>87.2607594936709</v>
      </c>
      <c r="W32" s="215">
        <f>VLOOKUP(D32,智育加分汇总!A$2:C$44,3,FALSE)</f>
        <v>4</v>
      </c>
      <c r="X32" s="215">
        <f>V32*0.85+W32</f>
        <v>78.1716455696203</v>
      </c>
      <c r="Y32" s="215">
        <f>0.7*X32</f>
        <v>54.7201518987342</v>
      </c>
      <c r="Z32" s="221">
        <f>VLOOKUP(劳育基础分!B173,体测成绩!B$2:C$273,2,FALSE)</f>
        <v>68.7</v>
      </c>
      <c r="AA32" s="222" t="str">
        <f>VLOOKUP(劳育基础分!B173,体育锻炼成绩!A$2:B$182,2,FALSE)</f>
        <v>100.00</v>
      </c>
      <c r="AB32" s="221">
        <f>0.8*Z32</f>
        <v>54.96</v>
      </c>
      <c r="AC32" s="221">
        <f>AA32*0.2</f>
        <v>20</v>
      </c>
      <c r="AD32" s="221">
        <f>SUM(AB32:AC32)*0.7</f>
        <v>52.472</v>
      </c>
      <c r="AE32" s="221">
        <v>0</v>
      </c>
      <c r="AF32" s="221">
        <f>AD32+AE32</f>
        <v>52.472</v>
      </c>
      <c r="AG32" s="221">
        <f>AF32*0.05</f>
        <v>2.6236</v>
      </c>
      <c r="AH32" s="223">
        <f>VLOOKUP(D32,美育!B$2:F$182,5,FALSE)</f>
        <v>20</v>
      </c>
      <c r="AI32" s="223">
        <f>VLOOKUP(D32,美育!B$2:E$182,4,FALSE)</f>
        <v>0</v>
      </c>
      <c r="AJ32" s="223">
        <f>AH32+AI32</f>
        <v>20</v>
      </c>
      <c r="AK32" s="223">
        <f>AJ32*0.05</f>
        <v>1</v>
      </c>
      <c r="AL32" s="224">
        <f>VLOOKUP(D32,劳育基础分!B$3:AF$182,31,FALSE)</f>
        <v>20</v>
      </c>
      <c r="AM32" s="224">
        <v>0</v>
      </c>
      <c r="AN32" s="224">
        <f>AL32+AM32</f>
        <v>20</v>
      </c>
      <c r="AO32" s="224">
        <f>AN32*0.05</f>
        <v>1</v>
      </c>
      <c r="AP32" s="225">
        <f>S32+Y32+AG32+AK32+AO32</f>
        <v>69.5557525287342</v>
      </c>
      <c r="AQ32" s="226">
        <v>0.8</v>
      </c>
      <c r="AR32" s="227">
        <v>429</v>
      </c>
      <c r="AS32" s="226" t="s">
        <v>91</v>
      </c>
    </row>
    <row r="33" spans="1:45">
      <c r="A33" s="211">
        <v>30</v>
      </c>
      <c r="B33" s="211">
        <v>25</v>
      </c>
      <c r="C33" s="211" t="s">
        <v>101</v>
      </c>
      <c r="D33" s="5" t="s">
        <v>102</v>
      </c>
      <c r="E33" s="211" t="str">
        <f>VLOOKUP(D33,美育!B$2:E$182,2,FALSE)</f>
        <v>化工类24-3班</v>
      </c>
      <c r="F33" s="214">
        <f>VLOOKUP(D33,互评分!C$2:F$181,4,FALSE)</f>
        <v>99.1481481481482</v>
      </c>
      <c r="G33" s="214">
        <f>VLOOKUP(D33,辅导员加分!B$2:C$176,2,FALSE)</f>
        <v>94</v>
      </c>
      <c r="H33" s="214">
        <f>VLOOKUP(D33,互评分!C$2:F$181,3,FALSE)</f>
        <v>100</v>
      </c>
      <c r="I33" s="214">
        <f>VLOOKUP(D33,互评分!C$2:F$181,2,FALSE)</f>
        <v>99</v>
      </c>
      <c r="J33" s="214">
        <f>F33*0.2</f>
        <v>19.8296296296296</v>
      </c>
      <c r="K33" s="214">
        <f>G33*0.5</f>
        <v>47</v>
      </c>
      <c r="L33" s="214">
        <f>H33*0.2</f>
        <v>20</v>
      </c>
      <c r="M33" s="214">
        <f>I33*0.1</f>
        <v>9.9</v>
      </c>
      <c r="N33" s="214">
        <f>SUM(J33:M33)*0.7</f>
        <v>67.7107407407407</v>
      </c>
      <c r="O33" s="214">
        <f>VLOOKUP(D33,学生干部加分!A$1:C$140,3,FALSE)</f>
        <v>8</v>
      </c>
      <c r="P33" s="214">
        <f>VLOOKUP(D33,德育加分!C$2:K$30,9,FALSE)</f>
        <v>8</v>
      </c>
      <c r="Q33" s="214">
        <v>0</v>
      </c>
      <c r="R33" s="214">
        <f>N33+O33+P33-Q33</f>
        <v>83.7107407407407</v>
      </c>
      <c r="S33" s="214">
        <f>R33*0.15</f>
        <v>12.5566111111111</v>
      </c>
      <c r="T33" s="217">
        <v>84.5119047619048</v>
      </c>
      <c r="U33" s="217">
        <v>85</v>
      </c>
      <c r="V33" s="216">
        <f>IF(U33&gt;0,T33*0.9+U33*0.1,T33)</f>
        <v>84.5607142857143</v>
      </c>
      <c r="W33" s="215">
        <v>0</v>
      </c>
      <c r="X33" s="215">
        <f>V33*0.85+W33</f>
        <v>71.8766071428572</v>
      </c>
      <c r="Y33" s="215">
        <f>0.7*X33</f>
        <v>50.313625</v>
      </c>
      <c r="Z33" s="221">
        <f>VLOOKUP(D33,体测成绩!B$2:C$273,2,FALSE)</f>
        <v>64.3</v>
      </c>
      <c r="AA33" s="222">
        <f>VLOOKUP(D33,体育锻炼成绩!A$2:B$182,2,FALSE)</f>
        <v>100</v>
      </c>
      <c r="AB33" s="221">
        <f>0.8*Z33</f>
        <v>51.44</v>
      </c>
      <c r="AC33" s="221">
        <f>AA33*0.2</f>
        <v>20</v>
      </c>
      <c r="AD33" s="221">
        <f>SUM(AB33:AC33)*0.7</f>
        <v>50.008</v>
      </c>
      <c r="AE33" s="221">
        <f>VLOOKUP(D33,体育加分汇总!A$1:C$79,3,FALSE)</f>
        <v>0</v>
      </c>
      <c r="AF33" s="221">
        <f>AD33+AE33</f>
        <v>50.008</v>
      </c>
      <c r="AG33" s="221">
        <f>AF33*0.05</f>
        <v>2.5004</v>
      </c>
      <c r="AH33" s="223">
        <f>VLOOKUP(D33,美育!B$2:F$182,5,FALSE)</f>
        <v>40</v>
      </c>
      <c r="AI33" s="223">
        <f>VLOOKUP(D33,美育!B$2:E$182,4,FALSE)</f>
        <v>0</v>
      </c>
      <c r="AJ33" s="223">
        <f>AH33+AI33</f>
        <v>40</v>
      </c>
      <c r="AK33" s="223">
        <f>AJ33*0.05</f>
        <v>2</v>
      </c>
      <c r="AL33" s="224">
        <f>VLOOKUP(D33,劳育基础分!B$3:AF$182,31,FALSE)</f>
        <v>40</v>
      </c>
      <c r="AM33" s="224">
        <v>0</v>
      </c>
      <c r="AN33" s="224">
        <f>AL33+AM33</f>
        <v>40</v>
      </c>
      <c r="AO33" s="224">
        <f>AN33*0.05</f>
        <v>2</v>
      </c>
      <c r="AP33" s="225">
        <f>S33+Y33+AG33+AK33+AO33</f>
        <v>69.3706361111111</v>
      </c>
      <c r="AQ33" s="226" t="str">
        <f>VLOOKUP(D33,必修课优良率!A$1:B$173,2,FALSE)</f>
        <v>76.19%</v>
      </c>
      <c r="AR33" s="227">
        <f>VLOOKUP(D33,四级成绩!B$2:C$178,2,FALSE)</f>
        <v>534</v>
      </c>
      <c r="AS33" s="226" t="str">
        <f>VLOOKUP(D33,必修课优良率!A$1:D$173,4,FALSE)</f>
        <v>否</v>
      </c>
    </row>
    <row r="34" spans="1:45">
      <c r="A34" s="211">
        <v>31</v>
      </c>
      <c r="B34" s="211">
        <v>54</v>
      </c>
      <c r="C34" s="211" t="s">
        <v>103</v>
      </c>
      <c r="D34" s="5" t="s">
        <v>104</v>
      </c>
      <c r="E34" s="211" t="str">
        <f>VLOOKUP(D34,美育!B$2:E$182,2,FALSE)</f>
        <v>化工类24-4班</v>
      </c>
      <c r="F34" s="214">
        <f>VLOOKUP(D34,互评分!C$2:F$181,4,FALSE)</f>
        <v>97.6071</v>
      </c>
      <c r="G34" s="214">
        <f>VLOOKUP(D34,辅导员加分!B$2:C$176,2,FALSE)</f>
        <v>92</v>
      </c>
      <c r="H34" s="214">
        <f>VLOOKUP(D34,互评分!C$2:F$181,3,FALSE)</f>
        <v>98.42857</v>
      </c>
      <c r="I34" s="214">
        <f>VLOOKUP(D34,互评分!C$2:F$181,2,FALSE)</f>
        <v>100</v>
      </c>
      <c r="J34" s="214">
        <f>F34*0.2</f>
        <v>19.52142</v>
      </c>
      <c r="K34" s="214">
        <f>G34*0.5</f>
        <v>46</v>
      </c>
      <c r="L34" s="214">
        <f>H34*0.2</f>
        <v>19.685714</v>
      </c>
      <c r="M34" s="214">
        <f>I34*0.1</f>
        <v>10</v>
      </c>
      <c r="N34" s="214">
        <f>SUM(J34:M34)*0.7</f>
        <v>66.6449938</v>
      </c>
      <c r="O34" s="214">
        <f>VLOOKUP(D34,学生干部加分!A$1:C$140,3,FALSE)</f>
        <v>2</v>
      </c>
      <c r="P34" s="214">
        <v>0</v>
      </c>
      <c r="Q34" s="214">
        <v>0</v>
      </c>
      <c r="R34" s="214">
        <f>N34+O34+P34-Q34</f>
        <v>68.6449938</v>
      </c>
      <c r="S34" s="214">
        <f>R34*0.15</f>
        <v>10.29674907</v>
      </c>
      <c r="T34" s="215">
        <v>80.8536585365854</v>
      </c>
      <c r="U34" s="215">
        <v>88.3333333333333</v>
      </c>
      <c r="V34" s="216">
        <f>IF(U34&gt;0,T34*0.9+U34*0.1,T34)</f>
        <v>81.6016260162602</v>
      </c>
      <c r="W34" s="215">
        <f>VLOOKUP(D34,智育加分汇总!A$2:C$44,3,FALSE)</f>
        <v>4</v>
      </c>
      <c r="X34" s="215">
        <f>V34*0.85+W34</f>
        <v>73.3613821138212</v>
      </c>
      <c r="Y34" s="215">
        <f>0.7*X34</f>
        <v>51.3529674796748</v>
      </c>
      <c r="Z34" s="221">
        <f>VLOOKUP(D34,体测成绩!B$2:C$273,2,FALSE)</f>
        <v>80.8</v>
      </c>
      <c r="AA34" s="222" t="str">
        <f>VLOOKUP(D34,体育锻炼成绩!A$2:B$182,2,FALSE)</f>
        <v>100.00</v>
      </c>
      <c r="AB34" s="221">
        <f>0.8*Z34</f>
        <v>64.64</v>
      </c>
      <c r="AC34" s="221">
        <f>AA34*0.2</f>
        <v>20</v>
      </c>
      <c r="AD34" s="221">
        <f>SUM(AB34:AC34)*0.7</f>
        <v>59.248</v>
      </c>
      <c r="AE34" s="221">
        <v>0</v>
      </c>
      <c r="AF34" s="221">
        <f>AD34+AE34</f>
        <v>59.248</v>
      </c>
      <c r="AG34" s="221">
        <f>AF34*0.05</f>
        <v>2.9624</v>
      </c>
      <c r="AH34" s="223">
        <f>VLOOKUP(D34,美育!B$2:F$182,5,FALSE)</f>
        <v>55</v>
      </c>
      <c r="AI34" s="223">
        <f>VLOOKUP(D34,美育!B$2:E$182,4,FALSE)</f>
        <v>0</v>
      </c>
      <c r="AJ34" s="223">
        <f>AH34+AI34</f>
        <v>55</v>
      </c>
      <c r="AK34" s="223">
        <f>AJ34*0.05</f>
        <v>2.75</v>
      </c>
      <c r="AL34" s="224">
        <f>VLOOKUP(D34,劳育基础分!B$3:AF$182,31,FALSE)</f>
        <v>40</v>
      </c>
      <c r="AM34" s="224">
        <v>0</v>
      </c>
      <c r="AN34" s="224">
        <f>AL34+AM34</f>
        <v>40</v>
      </c>
      <c r="AO34" s="224">
        <f>AN34*0.05</f>
        <v>2</v>
      </c>
      <c r="AP34" s="225">
        <f>S34+Y34+AG34+AK34+AO34</f>
        <v>69.3621165496748</v>
      </c>
      <c r="AQ34" s="226" t="str">
        <f>VLOOKUP(D34,必修课优良率!A$1:B$173,2,FALSE)</f>
        <v>71.43%</v>
      </c>
      <c r="AR34" s="227">
        <f>VLOOKUP(D34,四级成绩!B$2:C$178,2,FALSE)</f>
        <v>483</v>
      </c>
      <c r="AS34" s="226" t="str">
        <f>VLOOKUP(D34,必修课优良率!A$1:D$173,4,FALSE)</f>
        <v>否</v>
      </c>
    </row>
    <row r="35" spans="1:45">
      <c r="A35" s="211">
        <v>32</v>
      </c>
      <c r="B35" s="211">
        <v>85</v>
      </c>
      <c r="C35" s="211" t="s">
        <v>105</v>
      </c>
      <c r="D35" s="5" t="s">
        <v>106</v>
      </c>
      <c r="E35" s="211" t="str">
        <f>VLOOKUP(D35,美育!B$2:E$182,2,FALSE)</f>
        <v>化工类24-5班</v>
      </c>
      <c r="F35" s="214">
        <f>VLOOKUP(D35,互评分!C$2:F$181,4,FALSE)</f>
        <v>99.4814814814815</v>
      </c>
      <c r="G35" s="214">
        <f>VLOOKUP(D35,辅导员加分!B$2:C$176,2,FALSE)</f>
        <v>90</v>
      </c>
      <c r="H35" s="214">
        <f>VLOOKUP(D35,互评分!C$2:F$181,3,FALSE)</f>
        <v>100</v>
      </c>
      <c r="I35" s="214">
        <f>VLOOKUP(D35,互评分!C$2:F$181,2,FALSE)</f>
        <v>90</v>
      </c>
      <c r="J35" s="214">
        <f>F35*0.2</f>
        <v>19.8962962962963</v>
      </c>
      <c r="K35" s="214">
        <f>G35*0.5</f>
        <v>45</v>
      </c>
      <c r="L35" s="214">
        <f>H35*0.2</f>
        <v>20</v>
      </c>
      <c r="M35" s="214">
        <f>I35*0.1</f>
        <v>9</v>
      </c>
      <c r="N35" s="214">
        <f>SUM(J35:M35)*0.7</f>
        <v>65.7274074074074</v>
      </c>
      <c r="O35" s="214">
        <f>VLOOKUP(D35,学生干部加分!A$1:C$140,3,FALSE)</f>
        <v>8</v>
      </c>
      <c r="P35" s="214">
        <v>0</v>
      </c>
      <c r="Q35" s="214">
        <v>0</v>
      </c>
      <c r="R35" s="214">
        <f>N35+O35+P35-Q35</f>
        <v>73.7274074074074</v>
      </c>
      <c r="S35" s="214">
        <f>R35*0.15</f>
        <v>11.0591111111111</v>
      </c>
      <c r="T35" s="217">
        <v>77.4642857142857</v>
      </c>
      <c r="U35" s="217">
        <v>87.6</v>
      </c>
      <c r="V35" s="216">
        <f>IF(U35&gt;0,T35*0.9+U35*0.1,T35)</f>
        <v>78.4778571428571</v>
      </c>
      <c r="W35" s="215">
        <f>VLOOKUP(D35,智育加分汇总!A$2:C$44,3,FALSE)</f>
        <v>5</v>
      </c>
      <c r="X35" s="215">
        <f>V35*0.85+W35</f>
        <v>71.7061785714286</v>
      </c>
      <c r="Y35" s="215">
        <f>0.7*X35</f>
        <v>50.194325</v>
      </c>
      <c r="Z35" s="221">
        <f>VLOOKUP(D35,体测成绩!B$2:C$273,2,FALSE)</f>
        <v>60</v>
      </c>
      <c r="AA35" s="222" t="str">
        <f>VLOOKUP(D35,体育锻炼成绩!A$2:B$182,2,FALSE)</f>
        <v>100.00</v>
      </c>
      <c r="AB35" s="221">
        <f>0.8*Z35</f>
        <v>48</v>
      </c>
      <c r="AC35" s="221">
        <f>AA35*0.2</f>
        <v>20</v>
      </c>
      <c r="AD35" s="221">
        <f>SUM(AB35:AC35)*0.7</f>
        <v>47.6</v>
      </c>
      <c r="AE35" s="221">
        <v>0</v>
      </c>
      <c r="AF35" s="221">
        <f>AD35+AE35</f>
        <v>47.6</v>
      </c>
      <c r="AG35" s="221">
        <f>AF35*0.05</f>
        <v>2.38</v>
      </c>
      <c r="AH35" s="223">
        <f>VLOOKUP(D35,美育!B$2:F$182,5,FALSE)</f>
        <v>40</v>
      </c>
      <c r="AI35" s="223">
        <f>VLOOKUP(D35,美育!B$2:E$182,4,FALSE)</f>
        <v>2</v>
      </c>
      <c r="AJ35" s="223">
        <f>AH35+AI35</f>
        <v>42</v>
      </c>
      <c r="AK35" s="223">
        <f>AJ35*0.05</f>
        <v>2.1</v>
      </c>
      <c r="AL35" s="224">
        <f>VLOOKUP(D35,劳育基础分!B$3:AF$182,31,FALSE)</f>
        <v>62.5</v>
      </c>
      <c r="AM35" s="224">
        <f>VLOOKUP(D35,劳育加分!A$3:I$34,9,FALSE)</f>
        <v>4</v>
      </c>
      <c r="AN35" s="224">
        <f>AL35+AM35</f>
        <v>66.5</v>
      </c>
      <c r="AO35" s="224">
        <f>AN35*0.05</f>
        <v>3.325</v>
      </c>
      <c r="AP35" s="225">
        <f>S35+Y35+AG35+AK35+AO35</f>
        <v>69.0584361111111</v>
      </c>
      <c r="AQ35" s="226" t="str">
        <f>VLOOKUP(D35,必修课优良率!A$1:B$173,2,FALSE)</f>
        <v>47.62%</v>
      </c>
      <c r="AR35" s="227">
        <f>VLOOKUP(D35,四级成绩!B$2:C$178,2,FALSE)</f>
        <v>451</v>
      </c>
      <c r="AS35" s="226" t="str">
        <f>VLOOKUP(D35,必修课优良率!A$1:D$173,4,FALSE)</f>
        <v>否</v>
      </c>
    </row>
    <row r="36" spans="1:45">
      <c r="A36" s="211">
        <v>33</v>
      </c>
      <c r="B36" s="211">
        <v>40</v>
      </c>
      <c r="C36" s="211" t="s">
        <v>107</v>
      </c>
      <c r="D36" s="5" t="s">
        <v>108</v>
      </c>
      <c r="E36" s="211" t="str">
        <f>VLOOKUP(D36,美育!B$2:E$182,2,FALSE)</f>
        <v>化工类24-1班</v>
      </c>
      <c r="F36" s="214">
        <f>VLOOKUP(D36,互评分!C$2:F$181,4,FALSE)</f>
        <v>97.25925926</v>
      </c>
      <c r="G36" s="214">
        <f>VLOOKUP(D36,辅导员加分!B$2:C$176,2,FALSE)</f>
        <v>96</v>
      </c>
      <c r="H36" s="214">
        <f>VLOOKUP(D36,互评分!C$2:F$181,3,FALSE)</f>
        <v>97.5</v>
      </c>
      <c r="I36" s="214">
        <f>VLOOKUP(D36,互评分!C$2:F$181,2,FALSE)</f>
        <v>98</v>
      </c>
      <c r="J36" s="214">
        <f>F36*0.2</f>
        <v>19.451851852</v>
      </c>
      <c r="K36" s="214">
        <f>G36*0.5</f>
        <v>48</v>
      </c>
      <c r="L36" s="214">
        <f>H36*0.2</f>
        <v>19.5</v>
      </c>
      <c r="M36" s="214">
        <f>I36*0.1</f>
        <v>9.8</v>
      </c>
      <c r="N36" s="214">
        <f>SUM(J36:M36)*0.7</f>
        <v>67.7262962964</v>
      </c>
      <c r="O36" s="214">
        <f>VLOOKUP(D36,学生干部加分!A$1:C$140,3,FALSE)</f>
        <v>5.75</v>
      </c>
      <c r="P36" s="214">
        <v>0</v>
      </c>
      <c r="Q36" s="214">
        <v>0</v>
      </c>
      <c r="R36" s="214">
        <f>N36+O36+P36-Q36</f>
        <v>73.4762962964</v>
      </c>
      <c r="S36" s="214">
        <f>R36*0.15</f>
        <v>11.02144444446</v>
      </c>
      <c r="T36" s="217">
        <f>VLOOKUP(D36,[2]必修课成绩!C$59:BO$82,65,FALSE)</f>
        <v>82.2926829268293</v>
      </c>
      <c r="U36" s="217">
        <f>VLOOKUP(D36,[2]选修课成绩!C$60:BI$83,59,FALSE)</f>
        <v>81</v>
      </c>
      <c r="V36" s="216">
        <f>IF(U36&gt;0,T36*0.9+U36*0.1,T36)</f>
        <v>82.1634146341464</v>
      </c>
      <c r="W36" s="215">
        <v>0</v>
      </c>
      <c r="X36" s="215">
        <f>V36*0.85+W36</f>
        <v>69.8389024390244</v>
      </c>
      <c r="Y36" s="215">
        <f>0.7*X36</f>
        <v>48.8872317073171</v>
      </c>
      <c r="Z36" s="221">
        <f>VLOOKUP(D36,体测成绩!B$2:C$273,2,FALSE)</f>
        <v>79.3</v>
      </c>
      <c r="AA36" s="222" t="str">
        <f>VLOOKUP(D36,体育锻炼成绩!A$2:B$182,2,FALSE)</f>
        <v>100.00</v>
      </c>
      <c r="AB36" s="221">
        <f>0.8*Z36</f>
        <v>63.44</v>
      </c>
      <c r="AC36" s="221">
        <f>AA36*0.2</f>
        <v>20</v>
      </c>
      <c r="AD36" s="221">
        <f>SUM(AB36:AC36)*0.7</f>
        <v>58.408</v>
      </c>
      <c r="AE36" s="221">
        <f>VLOOKUP(D36,体育加分汇总!A$1:C$79,3,FALSE)</f>
        <v>8</v>
      </c>
      <c r="AF36" s="221">
        <f>AD36+AE36</f>
        <v>66.408</v>
      </c>
      <c r="AG36" s="221">
        <f>AF36*0.05</f>
        <v>3.3204</v>
      </c>
      <c r="AH36" s="223">
        <f>VLOOKUP(D36,美育!B$2:F$182,5,FALSE)</f>
        <v>63</v>
      </c>
      <c r="AI36" s="223">
        <f>VLOOKUP(D36,美育!B$2:E$182,4,FALSE)</f>
        <v>4</v>
      </c>
      <c r="AJ36" s="223">
        <f>AH36+AI36</f>
        <v>67</v>
      </c>
      <c r="AK36" s="223">
        <f>AJ36*0.05</f>
        <v>3.35</v>
      </c>
      <c r="AL36" s="224">
        <f>VLOOKUP(D36,劳育基础分!B$3:AF$182,31,FALSE)</f>
        <v>47</v>
      </c>
      <c r="AM36" s="224">
        <v>0</v>
      </c>
      <c r="AN36" s="224">
        <f>AL36+AM36</f>
        <v>47</v>
      </c>
      <c r="AO36" s="224">
        <f>AN36*0.05</f>
        <v>2.35</v>
      </c>
      <c r="AP36" s="225">
        <f>S36+Y36+AG36+AK36+AO36</f>
        <v>68.9290761517771</v>
      </c>
      <c r="AQ36" s="226" t="str">
        <f>VLOOKUP(D36,必修课优良率!A$1:B$173,2,FALSE)</f>
        <v>80.95%</v>
      </c>
      <c r="AR36" s="227">
        <f>VLOOKUP(D36,四级成绩!B$2:C$178,2,FALSE)</f>
        <v>529</v>
      </c>
      <c r="AS36" s="226" t="str">
        <f>VLOOKUP(D36,必修课优良率!A$1:D$173,4,FALSE)</f>
        <v>否</v>
      </c>
    </row>
    <row r="37" spans="1:45">
      <c r="A37" s="211">
        <v>34</v>
      </c>
      <c r="B37" s="211">
        <v>52</v>
      </c>
      <c r="C37" s="211" t="s">
        <v>109</v>
      </c>
      <c r="D37" s="5" t="s">
        <v>110</v>
      </c>
      <c r="E37" s="211" t="str">
        <f>VLOOKUP(D37,美育!B$2:E$182,2,FALSE)</f>
        <v>化工类24-1班</v>
      </c>
      <c r="F37" s="214">
        <f>VLOOKUP(D37,互评分!C$2:F$181,4,FALSE)</f>
        <v>96.51851852</v>
      </c>
      <c r="G37" s="214">
        <f>VLOOKUP(D37,辅导员加分!B$2:C$176,2,FALSE)</f>
        <v>94</v>
      </c>
      <c r="H37" s="214">
        <f>VLOOKUP(D37,互评分!C$2:F$181,3,FALSE)</f>
        <v>100</v>
      </c>
      <c r="I37" s="214">
        <f>VLOOKUP(D37,互评分!C$2:F$181,2,FALSE)</f>
        <v>99</v>
      </c>
      <c r="J37" s="214">
        <f>F37*0.2</f>
        <v>19.303703704</v>
      </c>
      <c r="K37" s="214">
        <f>G37*0.5</f>
        <v>47</v>
      </c>
      <c r="L37" s="214">
        <f>H37*0.2</f>
        <v>20</v>
      </c>
      <c r="M37" s="214">
        <f>I37*0.1</f>
        <v>9.9</v>
      </c>
      <c r="N37" s="214">
        <f>SUM(J37:M37)*0.7</f>
        <v>67.3425925928</v>
      </c>
      <c r="O37" s="214">
        <f>VLOOKUP(D37,学生干部加分!A$1:C$140,3,FALSE)</f>
        <v>7.5</v>
      </c>
      <c r="P37" s="214">
        <f>VLOOKUP(D37,德育加分!C$2:K$30,9,FALSE)</f>
        <v>0</v>
      </c>
      <c r="Q37" s="214">
        <v>0</v>
      </c>
      <c r="R37" s="214">
        <f>N37+O37+P37-Q37</f>
        <v>74.8425925928</v>
      </c>
      <c r="S37" s="214">
        <f>R37*0.15</f>
        <v>11.22638888892</v>
      </c>
      <c r="T37" s="215">
        <v>80.9878048780488</v>
      </c>
      <c r="U37" s="215">
        <v>89</v>
      </c>
      <c r="V37" s="216">
        <f>IF(U37&gt;0,T37*0.9+U37*0.1,T37)</f>
        <v>81.7890243902439</v>
      </c>
      <c r="W37" s="215">
        <v>0</v>
      </c>
      <c r="X37" s="215">
        <f>V37*0.85+W37</f>
        <v>69.5206707317073</v>
      </c>
      <c r="Y37" s="215">
        <f>0.7*X37</f>
        <v>48.6644695121951</v>
      </c>
      <c r="Z37" s="221">
        <f>VLOOKUP(D37,体测成绩!B$2:C$273,2,FALSE)</f>
        <v>60</v>
      </c>
      <c r="AA37" s="222" t="str">
        <f>VLOOKUP(D37,体育锻炼成绩!A$2:B$182,2,FALSE)</f>
        <v>100.00</v>
      </c>
      <c r="AB37" s="221">
        <f>0.8*Z37</f>
        <v>48</v>
      </c>
      <c r="AC37" s="221">
        <f>AA37*0.2</f>
        <v>20</v>
      </c>
      <c r="AD37" s="221">
        <f>SUM(AB37:AC37)*0.7</f>
        <v>47.6</v>
      </c>
      <c r="AE37" s="221">
        <f>VLOOKUP(D37,体育加分汇总!A$1:C$79,3,FALSE)</f>
        <v>8</v>
      </c>
      <c r="AF37" s="221">
        <f>AD37+AE37</f>
        <v>55.6</v>
      </c>
      <c r="AG37" s="221">
        <f>AF37*0.05</f>
        <v>2.78</v>
      </c>
      <c r="AH37" s="223">
        <f>VLOOKUP(D37,美育!B$2:F$182,5,FALSE)</f>
        <v>70</v>
      </c>
      <c r="AI37" s="223">
        <f>VLOOKUP(D37,美育!B$2:E$182,4,FALSE)</f>
        <v>10</v>
      </c>
      <c r="AJ37" s="223">
        <f>AH37+AI37</f>
        <v>80</v>
      </c>
      <c r="AK37" s="223">
        <f>AJ37*0.05</f>
        <v>4</v>
      </c>
      <c r="AL37" s="224">
        <f>VLOOKUP(D37,劳育基础分!B$3:AF$182,31,FALSE)</f>
        <v>40</v>
      </c>
      <c r="AM37" s="224">
        <f>VLOOKUP(D37,劳育加分!A$3:I$34,9,FALSE)</f>
        <v>4</v>
      </c>
      <c r="AN37" s="224">
        <f>AL37+AM37</f>
        <v>44</v>
      </c>
      <c r="AO37" s="224">
        <f>AN37*0.05</f>
        <v>2.2</v>
      </c>
      <c r="AP37" s="225">
        <f>S37+Y37+AG37+AK37+AO37</f>
        <v>68.8708584011151</v>
      </c>
      <c r="AQ37" s="226" t="str">
        <f>VLOOKUP(D37,必修课优良率!A$1:B$173,2,FALSE)</f>
        <v>66.67%</v>
      </c>
      <c r="AR37" s="227">
        <f>VLOOKUP(D37,四级成绩!B$2:C$178,2,FALSE)</f>
        <v>523</v>
      </c>
      <c r="AS37" s="226" t="str">
        <f>VLOOKUP(D37,必修课优良率!A$1:D$173,4,FALSE)</f>
        <v>否</v>
      </c>
    </row>
    <row r="38" s="2" customFormat="1" spans="1:45">
      <c r="A38" s="211">
        <v>35</v>
      </c>
      <c r="B38" s="211">
        <v>55</v>
      </c>
      <c r="C38" s="211" t="s">
        <v>111</v>
      </c>
      <c r="D38" s="5" t="s">
        <v>112</v>
      </c>
      <c r="E38" s="211" t="str">
        <f>VLOOKUP(D38,美育!B$2:E$182,2,FALSE)</f>
        <v>化工类24-5班</v>
      </c>
      <c r="F38" s="214">
        <f>VLOOKUP(D38,互评分!C$2:F$181,4,FALSE)</f>
        <v>99.5925925925926</v>
      </c>
      <c r="G38" s="214">
        <f>VLOOKUP(D38,辅导员加分!B$2:C$176,2,FALSE)</f>
        <v>94</v>
      </c>
      <c r="H38" s="214">
        <f>VLOOKUP(D38,互评分!C$2:F$181,3,FALSE)</f>
        <v>100</v>
      </c>
      <c r="I38" s="214">
        <f>VLOOKUP(D38,互评分!C$2:F$181,2,FALSE)</f>
        <v>90</v>
      </c>
      <c r="J38" s="214">
        <f>F38*0.2</f>
        <v>19.9185185185185</v>
      </c>
      <c r="K38" s="214">
        <f>G38*0.5</f>
        <v>47</v>
      </c>
      <c r="L38" s="214">
        <f>H38*0.2</f>
        <v>20</v>
      </c>
      <c r="M38" s="214">
        <f>I38*0.1</f>
        <v>9</v>
      </c>
      <c r="N38" s="214">
        <f>SUM(J38:M38)*0.7</f>
        <v>67.142962962963</v>
      </c>
      <c r="O38" s="214">
        <f>VLOOKUP(D38,学生干部加分!A$1:C$140,3,FALSE)</f>
        <v>6</v>
      </c>
      <c r="P38" s="214">
        <v>0</v>
      </c>
      <c r="Q38" s="214">
        <v>0</v>
      </c>
      <c r="R38" s="214">
        <f>N38+O38+P38-Q38</f>
        <v>73.142962962963</v>
      </c>
      <c r="S38" s="214">
        <f>R38*0.15</f>
        <v>10.9714444444444</v>
      </c>
      <c r="T38" s="215">
        <v>80.8536585365854</v>
      </c>
      <c r="U38" s="215">
        <v>85</v>
      </c>
      <c r="V38" s="216">
        <f>IF(U38&gt;0,T38*0.9+U38*0.1,T38)</f>
        <v>81.2682926829269</v>
      </c>
      <c r="W38" s="215">
        <v>0</v>
      </c>
      <c r="X38" s="215">
        <f>V38*0.85+W38</f>
        <v>69.0780487804878</v>
      </c>
      <c r="Y38" s="215">
        <f>0.7*X38</f>
        <v>48.3546341463415</v>
      </c>
      <c r="Z38" s="221">
        <f>VLOOKUP(D38,体测成绩!B$2:C$273,2,FALSE)</f>
        <v>77.4</v>
      </c>
      <c r="AA38" s="222" t="str">
        <f>VLOOKUP(D38,体育锻炼成绩!A$2:B$182,2,FALSE)</f>
        <v>100.00</v>
      </c>
      <c r="AB38" s="221">
        <f>0.8*Z38</f>
        <v>61.92</v>
      </c>
      <c r="AC38" s="221">
        <f>AA38*0.2</f>
        <v>20</v>
      </c>
      <c r="AD38" s="221">
        <f>SUM(AB38:AC38)*0.7</f>
        <v>57.344</v>
      </c>
      <c r="AE38" s="221">
        <f>VLOOKUP(D38,体育加分汇总!A$1:C$79,3,FALSE)</f>
        <v>20</v>
      </c>
      <c r="AF38" s="221">
        <f>AD38+AE38</f>
        <v>77.344</v>
      </c>
      <c r="AG38" s="221">
        <f>AF38*0.05</f>
        <v>3.8672</v>
      </c>
      <c r="AH38" s="223">
        <f>VLOOKUP(D38,美育!B$2:F$182,5,FALSE)</f>
        <v>70</v>
      </c>
      <c r="AI38" s="223">
        <f>VLOOKUP(D38,美育!B$2:E$182,4,FALSE)</f>
        <v>0</v>
      </c>
      <c r="AJ38" s="223">
        <f>AH38+AI38</f>
        <v>70</v>
      </c>
      <c r="AK38" s="223">
        <f>AJ38*0.05</f>
        <v>3.5</v>
      </c>
      <c r="AL38" s="224">
        <f>VLOOKUP(D38,劳育基础分!B$3:AF$182,31,FALSE)</f>
        <v>42.5</v>
      </c>
      <c r="AM38" s="224">
        <v>0</v>
      </c>
      <c r="AN38" s="224">
        <f>AL38+AM38</f>
        <v>42.5</v>
      </c>
      <c r="AO38" s="224">
        <f>AN38*0.05</f>
        <v>2.125</v>
      </c>
      <c r="AP38" s="225">
        <f>S38+Y38+AG38+AK38+AO38</f>
        <v>68.8182785907859</v>
      </c>
      <c r="AQ38" s="226" t="str">
        <f>VLOOKUP(D38,必修课优良率!A$1:B$173,2,FALSE)</f>
        <v>76.19%</v>
      </c>
      <c r="AR38" s="227" t="str">
        <f>VLOOKUP(D38,四级成绩!B$2:C$178,2,FALSE)</f>
        <v>486</v>
      </c>
      <c r="AS38" s="226" t="str">
        <f>VLOOKUP(D38,必修课优良率!A$1:D$173,4,FALSE)</f>
        <v>否</v>
      </c>
    </row>
    <row r="39" s="2" customFormat="1" spans="1:45">
      <c r="A39" s="211">
        <v>36</v>
      </c>
      <c r="B39" s="211">
        <v>17</v>
      </c>
      <c r="C39" s="211" t="s">
        <v>113</v>
      </c>
      <c r="D39" s="5" t="s">
        <v>114</v>
      </c>
      <c r="E39" s="211" t="str">
        <f>VLOOKUP(D39,美育!B$2:E$182,2,FALSE)</f>
        <v>化工类24-1班</v>
      </c>
      <c r="F39" s="214">
        <f>VLOOKUP(D39,互评分!C$2:F$181,4,FALSE)</f>
        <v>99.11111111</v>
      </c>
      <c r="G39" s="214">
        <f>VLOOKUP(D39,辅导员加分!B$2:C$176,2,FALSE)</f>
        <v>92</v>
      </c>
      <c r="H39" s="214">
        <f>VLOOKUP(D39,互评分!C$2:F$181,3,FALSE)</f>
        <v>100</v>
      </c>
      <c r="I39" s="214">
        <f>VLOOKUP(D39,互评分!C$2:F$181,2,FALSE)</f>
        <v>99</v>
      </c>
      <c r="J39" s="214">
        <f>F39*0.2</f>
        <v>19.822222222</v>
      </c>
      <c r="K39" s="214">
        <f>G39*0.5</f>
        <v>46</v>
      </c>
      <c r="L39" s="214">
        <f>H39*0.2</f>
        <v>20</v>
      </c>
      <c r="M39" s="214">
        <f>I39*0.1</f>
        <v>9.9</v>
      </c>
      <c r="N39" s="214">
        <f>SUM(J39:M39)*0.7</f>
        <v>67.0055555554</v>
      </c>
      <c r="O39" s="214">
        <f>VLOOKUP(D39,学生干部加分!A$1:C$140,3,FALSE)</f>
        <v>4</v>
      </c>
      <c r="P39" s="214">
        <f>VLOOKUP(D39,德育加分!C$2:K$30,9,FALSE)</f>
        <v>5</v>
      </c>
      <c r="Q39" s="214">
        <v>0</v>
      </c>
      <c r="R39" s="214">
        <f>N39+O39+P39-Q39</f>
        <v>76.0055555554</v>
      </c>
      <c r="S39" s="214">
        <f>R39*0.15</f>
        <v>11.40083333331</v>
      </c>
      <c r="T39" s="215">
        <v>86.0853658536585</v>
      </c>
      <c r="U39" s="215">
        <v>88.5714285714286</v>
      </c>
      <c r="V39" s="216">
        <f>IF(U39&gt;0,T39*0.9+U39*0.1,T39)</f>
        <v>86.3339721254355</v>
      </c>
      <c r="W39" s="215">
        <v>0</v>
      </c>
      <c r="X39" s="215">
        <f>V39*0.85+W39</f>
        <v>73.3838763066202</v>
      </c>
      <c r="Y39" s="215">
        <f>0.7*X39</f>
        <v>51.3687134146341</v>
      </c>
      <c r="Z39" s="221">
        <f>VLOOKUP(D39,体测成绩!B$2:C$273,2,FALSE)</f>
        <v>70.5</v>
      </c>
      <c r="AA39" s="222" t="str">
        <f>VLOOKUP(D39,体育锻炼成绩!A$2:B$182,2,FALSE)</f>
        <v>100.00</v>
      </c>
      <c r="AB39" s="221">
        <f>0.8*Z39</f>
        <v>56.4</v>
      </c>
      <c r="AC39" s="221">
        <f>AA39*0.2</f>
        <v>20</v>
      </c>
      <c r="AD39" s="221">
        <f>SUM(AB39:AC39)*0.7</f>
        <v>53.48</v>
      </c>
      <c r="AE39" s="221">
        <v>0</v>
      </c>
      <c r="AF39" s="221">
        <f>AD39+AE39</f>
        <v>53.48</v>
      </c>
      <c r="AG39" s="221">
        <f>AF39*0.05</f>
        <v>2.674</v>
      </c>
      <c r="AH39" s="223">
        <f>VLOOKUP(D39,美育!B$2:F$182,5,FALSE)</f>
        <v>25</v>
      </c>
      <c r="AI39" s="223">
        <f>VLOOKUP(D39,美育!B$2:E$182,4,FALSE)</f>
        <v>0</v>
      </c>
      <c r="AJ39" s="223">
        <f>AH39+AI39</f>
        <v>25</v>
      </c>
      <c r="AK39" s="223">
        <f>AJ39*0.05</f>
        <v>1.25</v>
      </c>
      <c r="AL39" s="224">
        <f>VLOOKUP(D39,劳育基础分!B$3:AF$182,31,FALSE)</f>
        <v>42</v>
      </c>
      <c r="AM39" s="224">
        <v>0</v>
      </c>
      <c r="AN39" s="224">
        <f>AL39+AM39</f>
        <v>42</v>
      </c>
      <c r="AO39" s="224">
        <f>AN39*0.05</f>
        <v>2.1</v>
      </c>
      <c r="AP39" s="225">
        <f>S39+Y39+AG39+AK39+AO39</f>
        <v>68.7935467479441</v>
      </c>
      <c r="AQ39" s="226" t="str">
        <f>VLOOKUP(D39,必修课优良率!A$1:B$173,2,FALSE)</f>
        <v>100.00%</v>
      </c>
      <c r="AR39" s="227">
        <f>VLOOKUP(D39,四级成绩!B$2:C$178,2,FALSE)</f>
        <v>586</v>
      </c>
      <c r="AS39" s="226" t="str">
        <f>VLOOKUP(D39,必修课优良率!A$1:D$173,4,FALSE)</f>
        <v>否</v>
      </c>
    </row>
    <row r="40" s="2" customFormat="1" spans="1:45">
      <c r="A40" s="211">
        <v>37</v>
      </c>
      <c r="B40" s="211">
        <v>19</v>
      </c>
      <c r="C40" s="211" t="s">
        <v>115</v>
      </c>
      <c r="D40" s="5" t="s">
        <v>116</v>
      </c>
      <c r="E40" s="211" t="str">
        <f>VLOOKUP(D40,美育!B$2:E$182,2,FALSE)</f>
        <v>化工类24-2班</v>
      </c>
      <c r="F40" s="214">
        <f>VLOOKUP(D40,互评分!C$2:F$181,4,FALSE)</f>
        <v>97.2142857142857</v>
      </c>
      <c r="G40" s="214">
        <f>VLOOKUP(D40,辅导员加分!B$2:C$176,2,FALSE)</f>
        <v>92</v>
      </c>
      <c r="H40" s="214">
        <f>VLOOKUP(D40,互评分!C$2:F$181,3,FALSE)</f>
        <v>100</v>
      </c>
      <c r="I40" s="214">
        <f>VLOOKUP(D40,互评分!C$2:F$181,2,FALSE)</f>
        <v>92</v>
      </c>
      <c r="J40" s="214">
        <f>F40*0.2</f>
        <v>19.4428571428571</v>
      </c>
      <c r="K40" s="214">
        <f>G40*0.5</f>
        <v>46</v>
      </c>
      <c r="L40" s="214">
        <f>H40*0.2</f>
        <v>20</v>
      </c>
      <c r="M40" s="214">
        <f>I40*0.1</f>
        <v>9.2</v>
      </c>
      <c r="N40" s="214">
        <f>SUM(J40:M40)*0.7</f>
        <v>66.25</v>
      </c>
      <c r="O40" s="214">
        <v>0</v>
      </c>
      <c r="P40" s="214">
        <v>0</v>
      </c>
      <c r="Q40" s="214">
        <v>0</v>
      </c>
      <c r="R40" s="214">
        <f>N40+O40+P40-Q40</f>
        <v>66.25</v>
      </c>
      <c r="S40" s="214">
        <f>R40*0.15</f>
        <v>9.9375</v>
      </c>
      <c r="T40" s="215">
        <v>85.5487804878049</v>
      </c>
      <c r="U40" s="215">
        <v>0</v>
      </c>
      <c r="V40" s="216">
        <f>IF(U40&gt;0,T40*0.9+U40*0.1,T40)</f>
        <v>85.5487804878049</v>
      </c>
      <c r="W40" s="215">
        <v>0</v>
      </c>
      <c r="X40" s="215">
        <f>V40*0.85+W40</f>
        <v>72.7164634146342</v>
      </c>
      <c r="Y40" s="215">
        <f>0.7*X40</f>
        <v>50.9015243902439</v>
      </c>
      <c r="Z40" s="221">
        <f>VLOOKUP(D40,体测成绩!B$2:C$273,2,FALSE)</f>
        <v>60</v>
      </c>
      <c r="AA40" s="222" t="str">
        <f>VLOOKUP(D40,体育锻炼成绩!A$2:B$182,2,FALSE)</f>
        <v>100.00</v>
      </c>
      <c r="AB40" s="221">
        <f>0.8*Z40</f>
        <v>48</v>
      </c>
      <c r="AC40" s="221">
        <f>AA40*0.2</f>
        <v>20</v>
      </c>
      <c r="AD40" s="221">
        <f>SUM(AB40:AC40)*0.7</f>
        <v>47.6</v>
      </c>
      <c r="AE40" s="221">
        <v>0</v>
      </c>
      <c r="AF40" s="221">
        <f>AD40+AE40</f>
        <v>47.6</v>
      </c>
      <c r="AG40" s="221">
        <f>AF40*0.05</f>
        <v>2.38</v>
      </c>
      <c r="AH40" s="223">
        <f>VLOOKUP(D40,美育!B$2:F$182,5,FALSE)</f>
        <v>70</v>
      </c>
      <c r="AI40" s="223">
        <f>VLOOKUP(D40,美育!B$2:E$182,4,FALSE)</f>
        <v>0</v>
      </c>
      <c r="AJ40" s="223">
        <f>AH40+AI40</f>
        <v>70</v>
      </c>
      <c r="AK40" s="223">
        <f>AJ40*0.05</f>
        <v>3.5</v>
      </c>
      <c r="AL40" s="224">
        <f>VLOOKUP(D40,劳育基础分!B$3:AF$182,31,FALSE)</f>
        <v>39</v>
      </c>
      <c r="AM40" s="224">
        <v>0</v>
      </c>
      <c r="AN40" s="224">
        <f>AL40+AM40</f>
        <v>39</v>
      </c>
      <c r="AO40" s="224">
        <f>AN40*0.05</f>
        <v>1.95</v>
      </c>
      <c r="AP40" s="225">
        <f>S40+Y40+AG40+AK40+AO40</f>
        <v>68.6690243902439</v>
      </c>
      <c r="AQ40" s="226" t="str">
        <f>VLOOKUP(D40,必修课优良率!A$1:B$173,2,FALSE)</f>
        <v>85.71%</v>
      </c>
      <c r="AR40" s="227">
        <f>VLOOKUP(D40,四级成绩!B$2:C$178,2,FALSE)</f>
        <v>481</v>
      </c>
      <c r="AS40" s="226" t="str">
        <f>VLOOKUP(D40,必修课优良率!A$1:D$173,4,FALSE)</f>
        <v>否</v>
      </c>
    </row>
    <row r="41" s="2" customFormat="1" spans="1:45">
      <c r="A41" s="211">
        <v>38</v>
      </c>
      <c r="B41" s="211">
        <v>2</v>
      </c>
      <c r="C41" s="211" t="s">
        <v>117</v>
      </c>
      <c r="D41" s="5" t="s">
        <v>118</v>
      </c>
      <c r="E41" s="211" t="str">
        <f>VLOOKUP(D41,美育!B$2:E$182,2,FALSE)</f>
        <v>化工类24-6班</v>
      </c>
      <c r="F41" s="214">
        <f>VLOOKUP(D41,互评分!C$2:F$181,4,FALSE)</f>
        <v>98.4615384615385</v>
      </c>
      <c r="G41" s="214">
        <f>VLOOKUP(D41,辅导员加分!B$2:C$176,2,FALSE)</f>
        <v>92</v>
      </c>
      <c r="H41" s="214">
        <f>VLOOKUP(D41,互评分!C$2:F$181,3,FALSE)</f>
        <v>100</v>
      </c>
      <c r="I41" s="214">
        <f>VLOOKUP(D41,互评分!C$2:F$181,2,FALSE)</f>
        <v>100</v>
      </c>
      <c r="J41" s="214">
        <f>F41*0.2</f>
        <v>19.6923076923077</v>
      </c>
      <c r="K41" s="214">
        <f>G41*0.5</f>
        <v>46</v>
      </c>
      <c r="L41" s="214">
        <f>H41*0.2</f>
        <v>20</v>
      </c>
      <c r="M41" s="214">
        <f>I41*0.1</f>
        <v>10</v>
      </c>
      <c r="N41" s="214">
        <f>SUM(J41:M41)*0.7</f>
        <v>66.9846153846154</v>
      </c>
      <c r="O41" s="214">
        <v>0</v>
      </c>
      <c r="P41" s="214">
        <v>0</v>
      </c>
      <c r="Q41" s="214">
        <v>0</v>
      </c>
      <c r="R41" s="214">
        <f>N41+O41+P41-Q41</f>
        <v>66.9846153846154</v>
      </c>
      <c r="S41" s="214">
        <f>R41*0.15</f>
        <v>10.0476923076923</v>
      </c>
      <c r="T41" s="215">
        <v>90.6463414634146</v>
      </c>
      <c r="U41" s="215">
        <v>93</v>
      </c>
      <c r="V41" s="216">
        <f>IF(U41&gt;0,T41*0.9+U41*0.1,T41)</f>
        <v>90.8817073170731</v>
      </c>
      <c r="W41" s="215">
        <v>0</v>
      </c>
      <c r="X41" s="215">
        <f>V41*0.85+W41</f>
        <v>77.2494512195122</v>
      </c>
      <c r="Y41" s="215">
        <f>0.7*X41</f>
        <v>54.0746158536585</v>
      </c>
      <c r="Z41" s="221">
        <f>VLOOKUP(D41,体测成绩!B$2:C$273,2,FALSE)</f>
        <v>62.9</v>
      </c>
      <c r="AA41" s="222" t="str">
        <f>VLOOKUP(D41,体育锻炼成绩!A$2:B$182,2,FALSE)</f>
        <v>100.00</v>
      </c>
      <c r="AB41" s="221">
        <f>0.8*Z41</f>
        <v>50.32</v>
      </c>
      <c r="AC41" s="221">
        <f>AA41*0.2</f>
        <v>20</v>
      </c>
      <c r="AD41" s="221">
        <f>SUM(AB41:AC41)*0.7</f>
        <v>49.224</v>
      </c>
      <c r="AE41" s="221">
        <f>VLOOKUP(D41,体育加分汇总!A$1:C$79,3,FALSE)</f>
        <v>0</v>
      </c>
      <c r="AF41" s="221">
        <f>AD41+AE41</f>
        <v>49.224</v>
      </c>
      <c r="AG41" s="221">
        <f>AF41*0.05</f>
        <v>2.4612</v>
      </c>
      <c r="AH41" s="223">
        <f>VLOOKUP(D41,美育!B$2:F$182,5,FALSE)</f>
        <v>20</v>
      </c>
      <c r="AI41" s="223">
        <f>VLOOKUP(D41,美育!B$2:E$182,4,FALSE)</f>
        <v>0</v>
      </c>
      <c r="AJ41" s="223">
        <f>AH41+AI41</f>
        <v>20</v>
      </c>
      <c r="AK41" s="223">
        <f>AJ41*0.05</f>
        <v>1</v>
      </c>
      <c r="AL41" s="224">
        <f>VLOOKUP(D41,劳育基础分!B$3:AF$182,31,FALSE)</f>
        <v>20</v>
      </c>
      <c r="AM41" s="224">
        <v>0</v>
      </c>
      <c r="AN41" s="224">
        <f>AL41+AM41</f>
        <v>20</v>
      </c>
      <c r="AO41" s="224">
        <f>AN41*0.05</f>
        <v>1</v>
      </c>
      <c r="AP41" s="225">
        <f>S41+Y41+AG41+AK41+AO41</f>
        <v>68.5835081613508</v>
      </c>
      <c r="AQ41" s="226" t="str">
        <f>VLOOKUP(D41,必修课优良率!A$1:B$173,2,FALSE)</f>
        <v>85.71%</v>
      </c>
      <c r="AR41" s="227">
        <f>VLOOKUP(D41,四级成绩!B$2:C$178,2,FALSE)</f>
        <v>605</v>
      </c>
      <c r="AS41" s="226" t="str">
        <f>VLOOKUP(D41,必修课优良率!A$1:D$173,4,FALSE)</f>
        <v>否</v>
      </c>
    </row>
    <row r="42" s="2" customFormat="1" spans="1:45">
      <c r="A42" s="211">
        <v>39</v>
      </c>
      <c r="B42" s="211">
        <v>23</v>
      </c>
      <c r="C42" s="211" t="s">
        <v>119</v>
      </c>
      <c r="D42" s="5" t="s">
        <v>120</v>
      </c>
      <c r="E42" s="211" t="str">
        <f>VLOOKUP(D42,美育!B$2:E$182,2,FALSE)</f>
        <v>化工类24-6班</v>
      </c>
      <c r="F42" s="214">
        <f>VLOOKUP(D42,互评分!C$2:F$181,4,FALSE)</f>
        <v>97.6923076923077</v>
      </c>
      <c r="G42" s="214">
        <f>VLOOKUP(D42,辅导员加分!B$2:C$176,2,FALSE)</f>
        <v>92</v>
      </c>
      <c r="H42" s="214">
        <f>VLOOKUP(D42,互评分!C$2:F$181,3,FALSE)</f>
        <v>100</v>
      </c>
      <c r="I42" s="214">
        <f>VLOOKUP(D42,互评分!C$2:F$181,2,FALSE)</f>
        <v>100</v>
      </c>
      <c r="J42" s="214">
        <f>F42*0.2</f>
        <v>19.5384615384615</v>
      </c>
      <c r="K42" s="214">
        <f>G42*0.5</f>
        <v>46</v>
      </c>
      <c r="L42" s="214">
        <f>H42*0.2</f>
        <v>20</v>
      </c>
      <c r="M42" s="214">
        <f>I42*0.1</f>
        <v>10</v>
      </c>
      <c r="N42" s="214">
        <f>SUM(J42:M42)*0.7</f>
        <v>66.8769230769231</v>
      </c>
      <c r="O42" s="214">
        <f>VLOOKUP(D42,学生干部加分!A$1:C$140,3,FALSE)</f>
        <v>4</v>
      </c>
      <c r="P42" s="214">
        <v>0</v>
      </c>
      <c r="Q42" s="214">
        <v>0</v>
      </c>
      <c r="R42" s="214">
        <f>N42+O42+P42-Q42</f>
        <v>70.8769230769231</v>
      </c>
      <c r="S42" s="214">
        <f>R42*0.15</f>
        <v>10.6315384615385</v>
      </c>
      <c r="T42" s="215">
        <v>84.780487804878</v>
      </c>
      <c r="U42" s="215">
        <v>84</v>
      </c>
      <c r="V42" s="216">
        <f>IF(U42&gt;0,T42*0.9+U42*0.1,T42)</f>
        <v>84.7024390243902</v>
      </c>
      <c r="W42" s="215">
        <f>VLOOKUP(D42,智育加分汇总!A$2:C$44,3,FALSE)</f>
        <v>1</v>
      </c>
      <c r="X42" s="215">
        <f>V42*0.85+W42</f>
        <v>72.9970731707317</v>
      </c>
      <c r="Y42" s="215">
        <f>0.7*X42</f>
        <v>51.0979512195122</v>
      </c>
      <c r="Z42" s="221">
        <f>VLOOKUP(D42,体测成绩!B$2:C$273,2,FALSE)</f>
        <v>73.9</v>
      </c>
      <c r="AA42" s="222" t="str">
        <f>VLOOKUP(D42,体育锻炼成绩!A$2:B$182,2,FALSE)</f>
        <v>100.00</v>
      </c>
      <c r="AB42" s="221">
        <f>0.8*Z42</f>
        <v>59.12</v>
      </c>
      <c r="AC42" s="221">
        <f>AA42*0.2</f>
        <v>20</v>
      </c>
      <c r="AD42" s="221">
        <f>SUM(AB42:AC42)*0.7</f>
        <v>55.384</v>
      </c>
      <c r="AE42" s="221">
        <v>0</v>
      </c>
      <c r="AF42" s="221">
        <f>AD42+AE42</f>
        <v>55.384</v>
      </c>
      <c r="AG42" s="221">
        <f>AF42*0.05</f>
        <v>2.7692</v>
      </c>
      <c r="AH42" s="223">
        <f>VLOOKUP(D42,美育!B$2:F$182,5,FALSE)</f>
        <v>38</v>
      </c>
      <c r="AI42" s="223">
        <f>VLOOKUP(D42,美育!B$2:E$182,4,FALSE)</f>
        <v>0</v>
      </c>
      <c r="AJ42" s="223">
        <f>AH42+AI42</f>
        <v>38</v>
      </c>
      <c r="AK42" s="223">
        <f>AJ42*0.05</f>
        <v>1.9</v>
      </c>
      <c r="AL42" s="224">
        <f>VLOOKUP(D42,劳育基础分!B$3:AF$182,31,FALSE)</f>
        <v>42</v>
      </c>
      <c r="AM42" s="224">
        <v>0</v>
      </c>
      <c r="AN42" s="224">
        <f>AL42+AM42</f>
        <v>42</v>
      </c>
      <c r="AO42" s="224">
        <f>AN42*0.05</f>
        <v>2.1</v>
      </c>
      <c r="AP42" s="225">
        <f>S42+Y42+AG42+AK42+AO42</f>
        <v>68.4986896810506</v>
      </c>
      <c r="AQ42" s="226" t="str">
        <f>VLOOKUP(D42,必修课优良率!A$1:B$173,2,FALSE)</f>
        <v>76.19%</v>
      </c>
      <c r="AR42" s="227">
        <f>VLOOKUP(D42,四级成绩!B$2:C$178,2,FALSE)</f>
        <v>539</v>
      </c>
      <c r="AS42" s="226" t="str">
        <f>VLOOKUP(D42,必修课优良率!A$1:D$173,4,FALSE)</f>
        <v>否</v>
      </c>
    </row>
    <row r="43" s="2" customFormat="1" spans="1:45">
      <c r="A43" s="211">
        <v>40</v>
      </c>
      <c r="B43" s="211">
        <v>127</v>
      </c>
      <c r="C43" s="211" t="s">
        <v>121</v>
      </c>
      <c r="D43" s="5" t="s">
        <v>122</v>
      </c>
      <c r="E43" s="211" t="str">
        <f>VLOOKUP(D43,美育!B$2:E$182,2,FALSE)</f>
        <v>化工类24-1班</v>
      </c>
      <c r="F43" s="214">
        <f>VLOOKUP(D43,互评分!C$2:F$181,4,FALSE)</f>
        <v>99.92592593</v>
      </c>
      <c r="G43" s="214">
        <f>VLOOKUP(D43,辅导员加分!B$2:C$176,2,FALSE)</f>
        <v>94</v>
      </c>
      <c r="H43" s="214">
        <f>VLOOKUP(D43,互评分!C$2:F$181,3,FALSE)</f>
        <v>100</v>
      </c>
      <c r="I43" s="214">
        <f>VLOOKUP(D43,互评分!C$2:F$181,2,FALSE)</f>
        <v>99</v>
      </c>
      <c r="J43" s="214">
        <f>F43*0.2</f>
        <v>19.985185186</v>
      </c>
      <c r="K43" s="214">
        <f>G43*0.5</f>
        <v>47</v>
      </c>
      <c r="L43" s="214">
        <f>H43*0.2</f>
        <v>20</v>
      </c>
      <c r="M43" s="214">
        <f>I43*0.1</f>
        <v>9.9</v>
      </c>
      <c r="N43" s="214">
        <f>SUM(J43:M43)*0.7</f>
        <v>67.8196296302</v>
      </c>
      <c r="O43" s="214">
        <f>VLOOKUP(D43,学生干部加分!A$1:C$140,3,FALSE)</f>
        <v>8</v>
      </c>
      <c r="P43" s="214">
        <f>VLOOKUP(D43,德育加分!C$2:K$30,9,FALSE)</f>
        <v>2</v>
      </c>
      <c r="Q43" s="214">
        <v>0</v>
      </c>
      <c r="R43" s="214">
        <f>N43+O43+P43-Q43</f>
        <v>77.8196296302</v>
      </c>
      <c r="S43" s="214">
        <f>R43*0.15</f>
        <v>11.67294444453</v>
      </c>
      <c r="T43" s="215">
        <v>73.8536585365854</v>
      </c>
      <c r="U43" s="215">
        <v>88.6666666666667</v>
      </c>
      <c r="V43" s="216">
        <f>IF(U43&gt;0,T43*0.9+U43*0.1,T43)</f>
        <v>75.3349593495935</v>
      </c>
      <c r="W43" s="215">
        <f>VLOOKUP(D43,智育加分汇总!A$2:C$44,3,FALSE)</f>
        <v>6</v>
      </c>
      <c r="X43" s="215">
        <f>V43*0.85+W43</f>
        <v>70.0347154471545</v>
      </c>
      <c r="Y43" s="215">
        <f>0.7*X43</f>
        <v>49.0243008130081</v>
      </c>
      <c r="Z43" s="221">
        <f>VLOOKUP(D43,体测成绩!B$2:C$273,2,FALSE)</f>
        <v>75.6</v>
      </c>
      <c r="AA43" s="222" t="str">
        <f>VLOOKUP(D43,体育锻炼成绩!A$2:B$182,2,FALSE)</f>
        <v>100.00</v>
      </c>
      <c r="AB43" s="221">
        <f>0.8*Z43</f>
        <v>60.48</v>
      </c>
      <c r="AC43" s="221">
        <f>AA43*0.2</f>
        <v>20</v>
      </c>
      <c r="AD43" s="221">
        <f>SUM(AB43:AC43)*0.7</f>
        <v>56.336</v>
      </c>
      <c r="AE43" s="221">
        <f>VLOOKUP(D43,体育加分汇总!A$1:C$79,3,FALSE)</f>
        <v>8</v>
      </c>
      <c r="AF43" s="221">
        <f>AD43+AE43</f>
        <v>64.336</v>
      </c>
      <c r="AG43" s="221">
        <f>AF43*0.05</f>
        <v>3.2168</v>
      </c>
      <c r="AH43" s="223">
        <f>VLOOKUP(D43,美育!B$2:F$182,5,FALSE)</f>
        <v>45</v>
      </c>
      <c r="AI43" s="223">
        <f>VLOOKUP(D43,美育!B$2:E$182,4,FALSE)</f>
        <v>4</v>
      </c>
      <c r="AJ43" s="223">
        <f>AH43+AI43</f>
        <v>49</v>
      </c>
      <c r="AK43" s="223">
        <f>AJ43*0.05</f>
        <v>2.45</v>
      </c>
      <c r="AL43" s="224">
        <f>VLOOKUP(D43,劳育基础分!B$3:AF$182,31,FALSE)</f>
        <v>42</v>
      </c>
      <c r="AM43" s="224">
        <v>0</v>
      </c>
      <c r="AN43" s="224">
        <f>AL43+AM43</f>
        <v>42</v>
      </c>
      <c r="AO43" s="224">
        <f>AN43*0.05</f>
        <v>2.1</v>
      </c>
      <c r="AP43" s="225">
        <f>S43+Y43+AG43+AK43+AO43</f>
        <v>68.4640452575381</v>
      </c>
      <c r="AQ43" s="226" t="str">
        <f>VLOOKUP(D43,必修课优良率!A$1:B$173,2,FALSE)</f>
        <v>66.67%</v>
      </c>
      <c r="AR43" s="227" t="str">
        <f>VLOOKUP(D43,四级成绩!B$2:C$178,2,FALSE)</f>
        <v>461</v>
      </c>
      <c r="AS43" s="226" t="str">
        <f>VLOOKUP(D43,必修课优良率!A$1:D$173,4,FALSE)</f>
        <v>否</v>
      </c>
    </row>
    <row r="44" s="2" customFormat="1" spans="1:45">
      <c r="A44" s="211">
        <v>41</v>
      </c>
      <c r="B44" s="211">
        <v>29</v>
      </c>
      <c r="C44" s="211" t="s">
        <v>123</v>
      </c>
      <c r="D44" s="5" t="s">
        <v>124</v>
      </c>
      <c r="E44" s="211" t="str">
        <f>VLOOKUP(D44,美育!B$2:E$182,2,FALSE)</f>
        <v>化工类24-5班</v>
      </c>
      <c r="F44" s="214">
        <f>VLOOKUP(D44,互评分!C$2:F$181,4,FALSE)</f>
        <v>99.6296296296296</v>
      </c>
      <c r="G44" s="214">
        <f>VLOOKUP(D44,辅导员加分!B$2:C$176,2,FALSE)</f>
        <v>91</v>
      </c>
      <c r="H44" s="214">
        <f>VLOOKUP(D44,互评分!C$2:F$181,3,FALSE)</f>
        <v>100</v>
      </c>
      <c r="I44" s="214">
        <f>VLOOKUP(D44,互评分!C$2:F$181,2,FALSE)</f>
        <v>93</v>
      </c>
      <c r="J44" s="214">
        <f>F44*0.2</f>
        <v>19.9259259259259</v>
      </c>
      <c r="K44" s="214">
        <f>G44*0.5</f>
        <v>45.5</v>
      </c>
      <c r="L44" s="214">
        <f>H44*0.2</f>
        <v>20</v>
      </c>
      <c r="M44" s="214">
        <f>I44*0.1</f>
        <v>9.3</v>
      </c>
      <c r="N44" s="214">
        <f>SUM(J44:M44)*0.7</f>
        <v>66.3081481481481</v>
      </c>
      <c r="O44" s="214">
        <f>VLOOKUP(D44,学生干部加分!A$1:C$140,3,FALSE)</f>
        <v>7</v>
      </c>
      <c r="P44" s="214">
        <v>0</v>
      </c>
      <c r="Q44" s="214">
        <v>0</v>
      </c>
      <c r="R44" s="214">
        <f>N44+O44+P44-Q44</f>
        <v>73.3081481481481</v>
      </c>
      <c r="S44" s="214">
        <f>R44*0.15</f>
        <v>10.9962222222222</v>
      </c>
      <c r="T44" s="215">
        <v>83.8536585365854</v>
      </c>
      <c r="U44" s="215">
        <v>84.5</v>
      </c>
      <c r="V44" s="216">
        <f>IF(U44&gt;0,T44*0.9+U44*0.1,T44)</f>
        <v>83.9182926829269</v>
      </c>
      <c r="W44" s="215">
        <v>0</v>
      </c>
      <c r="X44" s="215">
        <f>V44*0.85+W44</f>
        <v>71.3305487804878</v>
      </c>
      <c r="Y44" s="215">
        <f>0.7*X44</f>
        <v>49.9313841463415</v>
      </c>
      <c r="Z44" s="221">
        <f>VLOOKUP(D44,体测成绩!B$2:C$273,2,FALSE)</f>
        <v>66.3</v>
      </c>
      <c r="AA44" s="222">
        <f>VLOOKUP(D44,体育锻炼成绩!A$2:B$182,2,FALSE)</f>
        <v>100</v>
      </c>
      <c r="AB44" s="221">
        <f>0.8*Z44</f>
        <v>53.04</v>
      </c>
      <c r="AC44" s="221">
        <f>AA44*0.2</f>
        <v>20</v>
      </c>
      <c r="AD44" s="221">
        <f>SUM(AB44:AC44)*0.7</f>
        <v>51.128</v>
      </c>
      <c r="AE44" s="221">
        <f>VLOOKUP(D44,体育加分汇总!A$1:C$79,3,FALSE)</f>
        <v>4</v>
      </c>
      <c r="AF44" s="221">
        <f>AD44+AE44</f>
        <v>55.128</v>
      </c>
      <c r="AG44" s="221">
        <f>AF44*0.05</f>
        <v>2.7564</v>
      </c>
      <c r="AH44" s="223">
        <f>VLOOKUP(D44,美育!B$2:F$182,5,FALSE)</f>
        <v>48</v>
      </c>
      <c r="AI44" s="223">
        <f>VLOOKUP(D44,美育!B$2:E$182,4,FALSE)</f>
        <v>2</v>
      </c>
      <c r="AJ44" s="223">
        <f>AH44+AI44</f>
        <v>50</v>
      </c>
      <c r="AK44" s="223">
        <f>AJ44*0.05</f>
        <v>2.5</v>
      </c>
      <c r="AL44" s="224">
        <f>VLOOKUP(D44,劳育基础分!B$3:AF$182,31,FALSE)</f>
        <v>42.5</v>
      </c>
      <c r="AM44" s="224">
        <v>0</v>
      </c>
      <c r="AN44" s="224">
        <f>AL44+AM44</f>
        <v>42.5</v>
      </c>
      <c r="AO44" s="224">
        <f>AN44*0.05</f>
        <v>2.125</v>
      </c>
      <c r="AP44" s="225">
        <f>S44+Y44+AG44+AK44+AO44</f>
        <v>68.3090063685637</v>
      </c>
      <c r="AQ44" s="226" t="str">
        <f>VLOOKUP(D44,必修课优良率!A$1:B$173,2,FALSE)</f>
        <v>76.19%</v>
      </c>
      <c r="AR44" s="227">
        <f>VLOOKUP(D44,四级成绩!B$2:C$178,2,FALSE)</f>
        <v>501</v>
      </c>
      <c r="AS44" s="226" t="str">
        <f>VLOOKUP(D44,必修课优良率!A$1:D$173,4,FALSE)</f>
        <v>否</v>
      </c>
    </row>
    <row r="45" s="2" customFormat="1" spans="1:45">
      <c r="A45" s="211">
        <v>42</v>
      </c>
      <c r="B45" s="211">
        <v>47</v>
      </c>
      <c r="C45" s="211" t="s">
        <v>125</v>
      </c>
      <c r="D45" s="5" t="s">
        <v>126</v>
      </c>
      <c r="E45" s="211" t="str">
        <f>VLOOKUP(D45,美育!B$2:E$182,2,FALSE)</f>
        <v>化工类24-1班</v>
      </c>
      <c r="F45" s="214">
        <f>VLOOKUP(D45,互评分!C$2:F$181,4,FALSE)</f>
        <v>99.7037037</v>
      </c>
      <c r="G45" s="214">
        <f>VLOOKUP(D45,辅导员加分!B$2:C$176,2,FALSE)</f>
        <v>92</v>
      </c>
      <c r="H45" s="214">
        <f>VLOOKUP(D45,互评分!C$2:F$181,3,FALSE)</f>
        <v>100</v>
      </c>
      <c r="I45" s="214">
        <f>VLOOKUP(D45,互评分!C$2:F$181,2,FALSE)</f>
        <v>99</v>
      </c>
      <c r="J45" s="214">
        <f>F45*0.2</f>
        <v>19.94074074</v>
      </c>
      <c r="K45" s="214">
        <f>G45*0.5</f>
        <v>46</v>
      </c>
      <c r="L45" s="214">
        <f>H45*0.2</f>
        <v>20</v>
      </c>
      <c r="M45" s="214">
        <f>I45*0.1</f>
        <v>9.9</v>
      </c>
      <c r="N45" s="214">
        <f>SUM(J45:M45)*0.7</f>
        <v>67.088518518</v>
      </c>
      <c r="O45" s="214">
        <f>VLOOKUP(D45,学生干部加分!A$1:C$140,3,FALSE)</f>
        <v>8</v>
      </c>
      <c r="P45" s="214">
        <f>VLOOKUP(D45,德育加分!C$2:K$30,9,FALSE)</f>
        <v>5</v>
      </c>
      <c r="Q45" s="214">
        <v>0</v>
      </c>
      <c r="R45" s="214">
        <f>N45+O45+P45-Q45</f>
        <v>80.088518518</v>
      </c>
      <c r="S45" s="214">
        <f>R45*0.15</f>
        <v>12.0132777777</v>
      </c>
      <c r="T45" s="215">
        <v>81.4146341463415</v>
      </c>
      <c r="U45" s="215">
        <v>79</v>
      </c>
      <c r="V45" s="216">
        <f>IF(U45&gt;0,T45*0.9+U45*0.1,T45)</f>
        <v>81.1731707317074</v>
      </c>
      <c r="W45" s="215">
        <v>0</v>
      </c>
      <c r="X45" s="215">
        <f>V45*0.85+W45</f>
        <v>68.9971951219513</v>
      </c>
      <c r="Y45" s="215">
        <f>0.7*X45</f>
        <v>48.2980365853659</v>
      </c>
      <c r="Z45" s="221">
        <f>VLOOKUP(D45,体测成绩!B$2:C$273,2,FALSE)</f>
        <v>78.6</v>
      </c>
      <c r="AA45" s="222" t="str">
        <f>VLOOKUP(D45,体育锻炼成绩!A$2:B$182,2,FALSE)</f>
        <v>100.00</v>
      </c>
      <c r="AB45" s="221">
        <f>0.8*Z45</f>
        <v>62.88</v>
      </c>
      <c r="AC45" s="221">
        <f>AA45*0.2</f>
        <v>20</v>
      </c>
      <c r="AD45" s="221">
        <f>SUM(AB45:AC45)*0.7</f>
        <v>58.016</v>
      </c>
      <c r="AE45" s="221">
        <f>VLOOKUP(D45,体育加分汇总!A$1:C$79,3,FALSE)</f>
        <v>6</v>
      </c>
      <c r="AF45" s="221">
        <f>AD45+AE45</f>
        <v>64.016</v>
      </c>
      <c r="AG45" s="221">
        <f>AF45*0.05</f>
        <v>3.2008</v>
      </c>
      <c r="AH45" s="223">
        <f>VLOOKUP(D45,美育!B$2:F$182,5,FALSE)</f>
        <v>50</v>
      </c>
      <c r="AI45" s="223">
        <f>VLOOKUP(D45,美育!B$2:E$182,4,FALSE)</f>
        <v>0</v>
      </c>
      <c r="AJ45" s="223">
        <f>AH45+AI45</f>
        <v>50</v>
      </c>
      <c r="AK45" s="223">
        <f>AJ45*0.05</f>
        <v>2.5</v>
      </c>
      <c r="AL45" s="224">
        <f>VLOOKUP(D45,劳育基础分!B$3:AF$182,31,FALSE)</f>
        <v>42</v>
      </c>
      <c r="AM45" s="224">
        <v>0</v>
      </c>
      <c r="AN45" s="224">
        <f>AL45+AM45</f>
        <v>42</v>
      </c>
      <c r="AO45" s="224">
        <f>AN45*0.05</f>
        <v>2.1</v>
      </c>
      <c r="AP45" s="225">
        <f>S45+Y45+AG45+AK45+AO45</f>
        <v>68.1121143630659</v>
      </c>
      <c r="AQ45" s="226" t="str">
        <f>VLOOKUP(D45,必修课优良率!A$1:B$173,2,FALSE)</f>
        <v>76.19%</v>
      </c>
      <c r="AR45" s="227">
        <f>VLOOKUP(D45,四级成绩!B$2:C$178,2,FALSE)</f>
        <v>484</v>
      </c>
      <c r="AS45" s="226" t="str">
        <f>VLOOKUP(D45,必修课优良率!A$1:D$173,4,FALSE)</f>
        <v>否</v>
      </c>
    </row>
    <row r="46" s="2" customFormat="1" spans="1:45">
      <c r="A46" s="211">
        <v>43</v>
      </c>
      <c r="B46" s="211">
        <v>27</v>
      </c>
      <c r="C46" s="211" t="s">
        <v>127</v>
      </c>
      <c r="D46" s="5" t="s">
        <v>128</v>
      </c>
      <c r="E46" s="211" t="str">
        <f>VLOOKUP(D46,美育!B$2:E$182,2,FALSE)</f>
        <v>化工类24-4班</v>
      </c>
      <c r="F46" s="214">
        <f>VLOOKUP(D46,互评分!C$2:F$181,4,FALSE)</f>
        <v>97.6429</v>
      </c>
      <c r="G46" s="214">
        <f>VLOOKUP(D46,辅导员加分!B$2:C$176,2,FALSE)</f>
        <v>92</v>
      </c>
      <c r="H46" s="214">
        <f>VLOOKUP(D46,互评分!C$2:F$181,3,FALSE)</f>
        <v>98.42857</v>
      </c>
      <c r="I46" s="214">
        <f>VLOOKUP(D46,互评分!C$2:F$181,2,FALSE)</f>
        <v>100</v>
      </c>
      <c r="J46" s="214">
        <f>F46*0.2</f>
        <v>19.52858</v>
      </c>
      <c r="K46" s="214">
        <f>G46*0.5</f>
        <v>46</v>
      </c>
      <c r="L46" s="214">
        <f>H46*0.2</f>
        <v>19.685714</v>
      </c>
      <c r="M46" s="214">
        <f>I46*0.1</f>
        <v>10</v>
      </c>
      <c r="N46" s="214">
        <f>SUM(J46:M46)*0.7</f>
        <v>66.6500058</v>
      </c>
      <c r="O46" s="214">
        <f>VLOOKUP(D46,学生干部加分!A$1:C$140,3,FALSE)</f>
        <v>7.5</v>
      </c>
      <c r="P46" s="214">
        <v>0</v>
      </c>
      <c r="Q46" s="214">
        <v>0</v>
      </c>
      <c r="R46" s="214">
        <f>N46+O46+P46-Q46</f>
        <v>74.1500058</v>
      </c>
      <c r="S46" s="214">
        <f>R46*0.15</f>
        <v>11.12250087</v>
      </c>
      <c r="T46" s="215">
        <v>84.3658536585366</v>
      </c>
      <c r="U46" s="215">
        <v>83.6666666666667</v>
      </c>
      <c r="V46" s="216">
        <f>IF(U46&gt;0,T46*0.9+U46*0.1,T46)</f>
        <v>84.2959349593496</v>
      </c>
      <c r="W46" s="215">
        <v>0</v>
      </c>
      <c r="X46" s="215">
        <f>V46*0.85+W46</f>
        <v>71.6515447154472</v>
      </c>
      <c r="Y46" s="215">
        <f>0.7*X46</f>
        <v>50.156081300813</v>
      </c>
      <c r="Z46" s="221">
        <f>VLOOKUP(D46,体测成绩!B$2:C$273,2,FALSE)</f>
        <v>81.6</v>
      </c>
      <c r="AA46" s="222" t="str">
        <f>VLOOKUP(D46,体育锻炼成绩!A$2:B$182,2,FALSE)</f>
        <v>100.00</v>
      </c>
      <c r="AB46" s="221">
        <f>0.8*Z46</f>
        <v>65.28</v>
      </c>
      <c r="AC46" s="221">
        <f>AA46*0.2</f>
        <v>20</v>
      </c>
      <c r="AD46" s="221">
        <f>SUM(AB46:AC46)*0.7</f>
        <v>59.696</v>
      </c>
      <c r="AE46" s="221">
        <v>0</v>
      </c>
      <c r="AF46" s="221">
        <f>AD46+AE46</f>
        <v>59.696</v>
      </c>
      <c r="AG46" s="221">
        <f>AF46*0.05</f>
        <v>2.9848</v>
      </c>
      <c r="AH46" s="223">
        <f>VLOOKUP(D46,美育!B$2:F$182,5,FALSE)</f>
        <v>35</v>
      </c>
      <c r="AI46" s="223">
        <f>VLOOKUP(D46,美育!B$2:E$182,4,FALSE)</f>
        <v>0</v>
      </c>
      <c r="AJ46" s="223">
        <f>AH46+AI46</f>
        <v>35</v>
      </c>
      <c r="AK46" s="223">
        <f>AJ46*0.05</f>
        <v>1.75</v>
      </c>
      <c r="AL46" s="224">
        <f>VLOOKUP(D46,劳育基础分!B$3:AF$182,31,FALSE)</f>
        <v>40</v>
      </c>
      <c r="AM46" s="224">
        <v>0</v>
      </c>
      <c r="AN46" s="224">
        <f>AL46+AM46</f>
        <v>40</v>
      </c>
      <c r="AO46" s="224">
        <f>AN46*0.05</f>
        <v>2</v>
      </c>
      <c r="AP46" s="225">
        <f>S46+Y46+AG46+AK46+AO46</f>
        <v>68.013382170813</v>
      </c>
      <c r="AQ46" s="226" t="str">
        <f>VLOOKUP(D46,必修课优良率!A$1:B$173,2,FALSE)</f>
        <v>80.95%</v>
      </c>
      <c r="AR46" s="227">
        <f>VLOOKUP(D46,四级成绩!B$2:C$178,2,FALSE)</f>
        <v>517</v>
      </c>
      <c r="AS46" s="226" t="str">
        <f>VLOOKUP(D46,必修课优良率!A$1:D$173,4,FALSE)</f>
        <v>否</v>
      </c>
    </row>
    <row r="47" s="2" customFormat="1" spans="1:45">
      <c r="A47" s="211">
        <v>44</v>
      </c>
      <c r="B47" s="211">
        <v>89</v>
      </c>
      <c r="C47" s="211" t="s">
        <v>129</v>
      </c>
      <c r="D47" s="5" t="s">
        <v>130</v>
      </c>
      <c r="E47" s="211" t="str">
        <f>VLOOKUP(D47,美育!B$2:E$182,2,FALSE)</f>
        <v>化工类24-1班</v>
      </c>
      <c r="F47" s="214">
        <f>VLOOKUP(D47,互评分!C$2:F$181,4,FALSE)</f>
        <v>93.37037037</v>
      </c>
      <c r="G47" s="214">
        <f>VLOOKUP(D47,辅导员加分!B$2:C$176,2,FALSE)</f>
        <v>93</v>
      </c>
      <c r="H47" s="214">
        <f>VLOOKUP(D47,互评分!C$2:F$181,3,FALSE)</f>
        <v>86</v>
      </c>
      <c r="I47" s="214">
        <f>VLOOKUP(D47,互评分!C$2:F$181,2,FALSE)</f>
        <v>90</v>
      </c>
      <c r="J47" s="214">
        <f>F47*0.2</f>
        <v>18.674074074</v>
      </c>
      <c r="K47" s="214">
        <f>G47*0.5</f>
        <v>46.5</v>
      </c>
      <c r="L47" s="214">
        <f>H47*0.2</f>
        <v>17.2</v>
      </c>
      <c r="M47" s="214">
        <f>I47*0.1</f>
        <v>9</v>
      </c>
      <c r="N47" s="214">
        <f>SUM(J47:M47)*0.7</f>
        <v>63.9618518518</v>
      </c>
      <c r="O47" s="214">
        <f>VLOOKUP(D47,学生干部加分!A$1:C$140,3,FALSE)</f>
        <v>6</v>
      </c>
      <c r="P47" s="214">
        <v>0</v>
      </c>
      <c r="Q47" s="214">
        <v>0</v>
      </c>
      <c r="R47" s="214">
        <f>N47+O47+P47-Q47</f>
        <v>69.9618518518</v>
      </c>
      <c r="S47" s="214">
        <f>R47*0.15</f>
        <v>10.49427777777</v>
      </c>
      <c r="T47" s="215">
        <v>77.2073170731707</v>
      </c>
      <c r="U47" s="215">
        <v>80</v>
      </c>
      <c r="V47" s="216">
        <f>IF(U47&gt;0,T47*0.9+U47*0.1,T47)</f>
        <v>77.4865853658536</v>
      </c>
      <c r="W47" s="215">
        <f>VLOOKUP(D47,智育加分汇总!A$2:C$44,3,FALSE)</f>
        <v>4.5</v>
      </c>
      <c r="X47" s="215">
        <f>V47*0.85+W47</f>
        <v>70.3635975609756</v>
      </c>
      <c r="Y47" s="215">
        <f>0.7*X47</f>
        <v>49.2545182926829</v>
      </c>
      <c r="Z47" s="221">
        <f>VLOOKUP(D47,体测成绩!B$2:C$273,2,FALSE)</f>
        <v>73.3</v>
      </c>
      <c r="AA47" s="222" t="str">
        <f>VLOOKUP(D47,体育锻炼成绩!A$2:B$182,2,FALSE)</f>
        <v>100.00</v>
      </c>
      <c r="AB47" s="221">
        <f>0.8*Z47</f>
        <v>58.64</v>
      </c>
      <c r="AC47" s="221">
        <f>AA47*0.2</f>
        <v>20</v>
      </c>
      <c r="AD47" s="221">
        <f>SUM(AB47:AC47)*0.7</f>
        <v>55.048</v>
      </c>
      <c r="AE47" s="221">
        <f>VLOOKUP(D47,体育加分汇总!A$1:C$79,3,FALSE)</f>
        <v>9</v>
      </c>
      <c r="AF47" s="221">
        <f>AD47+AE47</f>
        <v>64.048</v>
      </c>
      <c r="AG47" s="221">
        <f>AF47*0.05</f>
        <v>3.2024</v>
      </c>
      <c r="AH47" s="223">
        <f>VLOOKUP(D47,美育!B$2:F$182,5,FALSE)</f>
        <v>51</v>
      </c>
      <c r="AI47" s="223">
        <f>VLOOKUP(D47,美育!B$2:E$182,4,FALSE)</f>
        <v>4</v>
      </c>
      <c r="AJ47" s="223">
        <f>AH47+AI47</f>
        <v>55</v>
      </c>
      <c r="AK47" s="223">
        <f>AJ47*0.05</f>
        <v>2.75</v>
      </c>
      <c r="AL47" s="224">
        <f>VLOOKUP(D47,劳育基础分!B$3:AF$182,31,FALSE)</f>
        <v>42</v>
      </c>
      <c r="AM47" s="224">
        <f>VLOOKUP(D47,劳育加分!A$3:I$34,9,FALSE)</f>
        <v>4</v>
      </c>
      <c r="AN47" s="224">
        <f>AL47+AM47</f>
        <v>46</v>
      </c>
      <c r="AO47" s="224">
        <f>AN47*0.05</f>
        <v>2.3</v>
      </c>
      <c r="AP47" s="225">
        <f>S47+Y47+AG47+AK47+AO47</f>
        <v>68.0011960704529</v>
      </c>
      <c r="AQ47" s="226" t="str">
        <f>VLOOKUP(D47,必修课优良率!A$1:B$173,2,FALSE)</f>
        <v>66.67%</v>
      </c>
      <c r="AR47" s="227">
        <f>VLOOKUP(D47,四级成绩!B$2:C$178,2,FALSE)</f>
        <v>435</v>
      </c>
      <c r="AS47" s="226" t="str">
        <f>VLOOKUP(D47,必修课优良率!A$1:D$173,4,FALSE)</f>
        <v>是</v>
      </c>
    </row>
    <row r="48" s="2" customFormat="1" spans="1:45">
      <c r="A48" s="211">
        <v>45</v>
      </c>
      <c r="B48" s="211">
        <v>64</v>
      </c>
      <c r="C48" s="211" t="s">
        <v>131</v>
      </c>
      <c r="D48" s="5" t="s">
        <v>132</v>
      </c>
      <c r="E48" s="211" t="str">
        <f>VLOOKUP(D48,美育!B$2:E$182,2,FALSE)</f>
        <v>化工类24-5班</v>
      </c>
      <c r="F48" s="214">
        <f>VLOOKUP(D48,互评分!C$2:F$181,4,FALSE)</f>
        <v>99.6666666666667</v>
      </c>
      <c r="G48" s="214">
        <f>VLOOKUP(D48,辅导员加分!B$2:C$176,2,FALSE)</f>
        <v>94</v>
      </c>
      <c r="H48" s="214">
        <f>VLOOKUP(D48,互评分!C$2:F$181,3,FALSE)</f>
        <v>100</v>
      </c>
      <c r="I48" s="214">
        <f>VLOOKUP(D48,互评分!C$2:F$181,2,FALSE)</f>
        <v>88</v>
      </c>
      <c r="J48" s="214">
        <f>F48*0.2</f>
        <v>19.9333333333333</v>
      </c>
      <c r="K48" s="214">
        <f>G48*0.5</f>
        <v>47</v>
      </c>
      <c r="L48" s="214">
        <f>H48*0.2</f>
        <v>20</v>
      </c>
      <c r="M48" s="214">
        <f>I48*0.1</f>
        <v>8.8</v>
      </c>
      <c r="N48" s="214">
        <f>SUM(J48:M48)*0.7</f>
        <v>67.0133333333333</v>
      </c>
      <c r="O48" s="214">
        <f>VLOOKUP(D48,学生干部加分!A$1:C$140,3,FALSE)</f>
        <v>6</v>
      </c>
      <c r="P48" s="214">
        <v>0</v>
      </c>
      <c r="Q48" s="214">
        <v>0</v>
      </c>
      <c r="R48" s="214">
        <f>N48+O48+P48-Q48</f>
        <v>73.0133333333333</v>
      </c>
      <c r="S48" s="214">
        <f>R48*0.15</f>
        <v>10.952</v>
      </c>
      <c r="T48" s="215">
        <v>79.5975609756098</v>
      </c>
      <c r="U48" s="215">
        <v>85.5</v>
      </c>
      <c r="V48" s="216">
        <f>IF(U48&gt;0,T48*0.9+U48*0.1,T48)</f>
        <v>80.1878048780488</v>
      </c>
      <c r="W48" s="215">
        <v>0</v>
      </c>
      <c r="X48" s="215">
        <f>V48*0.85+W48</f>
        <v>68.1596341463415</v>
      </c>
      <c r="Y48" s="215">
        <f>0.7*X48</f>
        <v>47.711743902439</v>
      </c>
      <c r="Z48" s="221">
        <f>VLOOKUP(D48,体测成绩!B$2:C$273,2,FALSE)</f>
        <v>72.1</v>
      </c>
      <c r="AA48" s="222" t="str">
        <f>VLOOKUP(D48,体育锻炼成绩!A$2:B$182,2,FALSE)</f>
        <v>100.00</v>
      </c>
      <c r="AB48" s="221">
        <f>0.8*Z48</f>
        <v>57.68</v>
      </c>
      <c r="AC48" s="221">
        <f>AA48*0.2</f>
        <v>20</v>
      </c>
      <c r="AD48" s="221">
        <f>SUM(AB48:AC48)*0.7</f>
        <v>54.376</v>
      </c>
      <c r="AE48" s="221">
        <f>VLOOKUP(D48,体育加分汇总!A$1:C$79,3,FALSE)</f>
        <v>20</v>
      </c>
      <c r="AF48" s="221">
        <f>AD48+AE48</f>
        <v>74.376</v>
      </c>
      <c r="AG48" s="221">
        <f>AF48*0.05</f>
        <v>3.7188</v>
      </c>
      <c r="AH48" s="223">
        <f>VLOOKUP(D48,美育!B$2:F$182,5,FALSE)</f>
        <v>68</v>
      </c>
      <c r="AI48" s="223">
        <f>VLOOKUP(D48,美育!B$2:E$182,4,FALSE)</f>
        <v>0</v>
      </c>
      <c r="AJ48" s="223">
        <f>AH48+AI48</f>
        <v>68</v>
      </c>
      <c r="AK48" s="223">
        <f>AJ48*0.05</f>
        <v>3.4</v>
      </c>
      <c r="AL48" s="224">
        <f>VLOOKUP(D48,劳育基础分!B$3:AF$182,31,FALSE)</f>
        <v>42.5</v>
      </c>
      <c r="AM48" s="224">
        <v>0</v>
      </c>
      <c r="AN48" s="224">
        <f>AL48+AM48</f>
        <v>42.5</v>
      </c>
      <c r="AO48" s="224">
        <f>AN48*0.05</f>
        <v>2.125</v>
      </c>
      <c r="AP48" s="225">
        <f>S48+Y48+AG48+AK48+AO48</f>
        <v>67.907543902439</v>
      </c>
      <c r="AQ48" s="226" t="str">
        <f>VLOOKUP(D48,必修课优良率!A$1:B$173,2,FALSE)</f>
        <v>71.43%</v>
      </c>
      <c r="AR48" s="227" t="str">
        <f>VLOOKUP(D48,四级成绩!B$2:C$178,2,FALSE)</f>
        <v>553</v>
      </c>
      <c r="AS48" s="226" t="str">
        <f>VLOOKUP(D48,必修课优良率!A$1:D$173,4,FALSE)</f>
        <v>否</v>
      </c>
    </row>
    <row r="49" s="2" customFormat="1" spans="1:45">
      <c r="A49" s="211">
        <v>46</v>
      </c>
      <c r="B49" s="211">
        <v>31</v>
      </c>
      <c r="C49" s="211">
        <v>2024010492</v>
      </c>
      <c r="D49" s="5" t="s">
        <v>133</v>
      </c>
      <c r="E49" s="211"/>
      <c r="F49" s="214">
        <f>VLOOKUP(D49,互评分!C$2:F$181,4,FALSE)</f>
        <v>98.1428571428571</v>
      </c>
      <c r="G49" s="214">
        <v>92</v>
      </c>
      <c r="H49" s="214">
        <f>VLOOKUP(D49,互评分!C$2:F$181,3,FALSE)</f>
        <v>100</v>
      </c>
      <c r="I49" s="214">
        <f>VLOOKUP(D49,互评分!C$2:F$181,2,FALSE)</f>
        <v>92</v>
      </c>
      <c r="J49" s="214">
        <f>F49*0.2</f>
        <v>19.6285714285714</v>
      </c>
      <c r="K49" s="214">
        <f>G49*0.5</f>
        <v>46</v>
      </c>
      <c r="L49" s="214">
        <f>H49*0.2</f>
        <v>20</v>
      </c>
      <c r="M49" s="214">
        <f>I49*0.1</f>
        <v>9.2</v>
      </c>
      <c r="N49" s="214">
        <f>SUM(J49:M49)*0.7</f>
        <v>66.38</v>
      </c>
      <c r="O49" s="214">
        <f>VLOOKUP(D49,学生干部加分!A$1:C$140,3,FALSE)</f>
        <v>8</v>
      </c>
      <c r="P49" s="214"/>
      <c r="Q49" s="214"/>
      <c r="R49" s="214">
        <f>N49+O49+P49-Q49</f>
        <v>74.38</v>
      </c>
      <c r="S49" s="214">
        <f>R49*0.15</f>
        <v>11.157</v>
      </c>
      <c r="T49" s="215">
        <v>83.5662</v>
      </c>
      <c r="U49" s="215">
        <v>88</v>
      </c>
      <c r="V49" s="216">
        <f>T49*0.9+U49*0.1</f>
        <v>84.00958</v>
      </c>
      <c r="W49" s="215">
        <v>0</v>
      </c>
      <c r="X49" s="215">
        <f>V49*0.85+W49</f>
        <v>71.408143</v>
      </c>
      <c r="Y49" s="215">
        <f>0.7*X49</f>
        <v>49.9857001</v>
      </c>
      <c r="Z49" s="221">
        <f>VLOOKUP(D49,体测成绩!B$2:C$273,2,FALSE)</f>
        <v>80.9</v>
      </c>
      <c r="AA49" s="222">
        <v>100</v>
      </c>
      <c r="AB49" s="221">
        <f>0.8*Z49</f>
        <v>64.72</v>
      </c>
      <c r="AC49" s="221">
        <f>AA49*0.2</f>
        <v>20</v>
      </c>
      <c r="AD49" s="221">
        <f>SUM(AB49:AC49)*0.7</f>
        <v>59.304</v>
      </c>
      <c r="AE49" s="221">
        <v>0</v>
      </c>
      <c r="AF49" s="221">
        <f>AD49+AE49</f>
        <v>59.304</v>
      </c>
      <c r="AG49" s="221">
        <f>AF49*0.05</f>
        <v>2.9652</v>
      </c>
      <c r="AH49" s="223">
        <v>30</v>
      </c>
      <c r="AI49" s="223">
        <f>VLOOKUP(D49,美育!B$2:E$182,4,FALSE)</f>
        <v>0</v>
      </c>
      <c r="AJ49" s="223">
        <f>AH49+AI49</f>
        <v>30</v>
      </c>
      <c r="AK49" s="223">
        <f>AJ49*0.05</f>
        <v>1.5</v>
      </c>
      <c r="AL49" s="224">
        <v>40</v>
      </c>
      <c r="AM49" s="224">
        <v>0</v>
      </c>
      <c r="AN49" s="224">
        <f>AL49+AM49</f>
        <v>40</v>
      </c>
      <c r="AO49" s="224">
        <f>AN49*0.05</f>
        <v>2</v>
      </c>
      <c r="AP49" s="225">
        <f>S49+Y49+AG49+AK49+AO49</f>
        <v>67.6079001</v>
      </c>
      <c r="AQ49" s="226">
        <v>0.9524</v>
      </c>
      <c r="AR49" s="227">
        <v>591</v>
      </c>
      <c r="AS49" s="226" t="s">
        <v>91</v>
      </c>
    </row>
    <row r="50" s="2" customFormat="1" spans="1:45">
      <c r="A50" s="211">
        <v>47</v>
      </c>
      <c r="B50" s="211">
        <v>20</v>
      </c>
      <c r="C50" s="211">
        <v>2024010515</v>
      </c>
      <c r="D50" s="5" t="s">
        <v>134</v>
      </c>
      <c r="E50" s="211" t="s">
        <v>135</v>
      </c>
      <c r="F50" s="214">
        <f>VLOOKUP(D50,互评分!C$2:F$181,4,FALSE)</f>
        <v>97.25</v>
      </c>
      <c r="G50" s="214">
        <v>92</v>
      </c>
      <c r="H50" s="214">
        <f>VLOOKUP(D50,互评分!C$2:F$181,3,FALSE)</f>
        <v>100</v>
      </c>
      <c r="I50" s="214">
        <f>VLOOKUP(D50,互评分!C$2:F$181,2,FALSE)</f>
        <v>91</v>
      </c>
      <c r="J50" s="214">
        <f>F50*0.2</f>
        <v>19.45</v>
      </c>
      <c r="K50" s="214">
        <f>G50*0.5</f>
        <v>46</v>
      </c>
      <c r="L50" s="214">
        <f>H50*0.2</f>
        <v>20</v>
      </c>
      <c r="M50" s="214">
        <f>I50*0.1</f>
        <v>9.1</v>
      </c>
      <c r="N50" s="214">
        <f>SUM(J50:M50)*0.7</f>
        <v>66.185</v>
      </c>
      <c r="O50" s="214">
        <f>VLOOKUP(D50,学生干部加分!A$1:C$140,3,FALSE)</f>
        <v>4</v>
      </c>
      <c r="P50" s="214">
        <v>0</v>
      </c>
      <c r="Q50" s="214">
        <v>2</v>
      </c>
      <c r="R50" s="214">
        <f>N50+O50+P50-Q50</f>
        <v>68.185</v>
      </c>
      <c r="S50" s="214">
        <f>R50*0.15</f>
        <v>10.22775</v>
      </c>
      <c r="T50" s="215">
        <v>85.2694</v>
      </c>
      <c r="U50" s="215">
        <v>0</v>
      </c>
      <c r="V50" s="216">
        <v>85.2694</v>
      </c>
      <c r="W50" s="215">
        <v>0</v>
      </c>
      <c r="X50" s="215">
        <f>V50*0.85+W50</f>
        <v>72.47899</v>
      </c>
      <c r="Y50" s="215">
        <f>0.7*X50</f>
        <v>50.735293</v>
      </c>
      <c r="Z50" s="221">
        <f>VLOOKUP(D50,体测成绩!B$2:C$273,2,FALSE)</f>
        <v>67.7</v>
      </c>
      <c r="AA50" s="222" t="str">
        <f>VLOOKUP(D50,体育锻炼成绩!A$2:B$182,2,FALSE)</f>
        <v>100.00</v>
      </c>
      <c r="AB50" s="221">
        <f>0.8*Z50</f>
        <v>54.16</v>
      </c>
      <c r="AC50" s="221">
        <f>AA50*0.2</f>
        <v>20</v>
      </c>
      <c r="AD50" s="221">
        <f>SUM(AB50:AC50)*0.7</f>
        <v>51.912</v>
      </c>
      <c r="AE50" s="221">
        <v>0</v>
      </c>
      <c r="AF50" s="221">
        <f>AD50+AE50</f>
        <v>51.912</v>
      </c>
      <c r="AG50" s="221">
        <f>AF50*0.05</f>
        <v>2.5956</v>
      </c>
      <c r="AH50" s="223">
        <f>VLOOKUP(D50,美育!B$2:F$182,5,FALSE)</f>
        <v>35</v>
      </c>
      <c r="AI50" s="223">
        <f>VLOOKUP(D50,美育!B$2:E$182,4,FALSE)</f>
        <v>0</v>
      </c>
      <c r="AJ50" s="223">
        <f>AH50+AI50</f>
        <v>35</v>
      </c>
      <c r="AK50" s="223">
        <f>AJ50*0.05</f>
        <v>1.75</v>
      </c>
      <c r="AL50" s="224">
        <f>VLOOKUP(D50,劳育基础分!B$3:AF$182,31,FALSE)</f>
        <v>35</v>
      </c>
      <c r="AM50" s="224">
        <v>2</v>
      </c>
      <c r="AN50" s="224">
        <f>AL50+AM50</f>
        <v>37</v>
      </c>
      <c r="AO50" s="224">
        <f>AN50*0.05</f>
        <v>1.85</v>
      </c>
      <c r="AP50" s="225">
        <f>S50+Y50+AG50+AK50+AO50</f>
        <v>67.158643</v>
      </c>
      <c r="AQ50" s="226">
        <v>0.7368</v>
      </c>
      <c r="AR50" s="227">
        <v>537</v>
      </c>
      <c r="AS50" s="226" t="s">
        <v>91</v>
      </c>
    </row>
    <row r="51" s="2" customFormat="1" spans="1:45">
      <c r="A51" s="211">
        <v>48</v>
      </c>
      <c r="B51" s="211">
        <v>76</v>
      </c>
      <c r="C51" s="211">
        <v>2024010611</v>
      </c>
      <c r="D51" s="5" t="s">
        <v>136</v>
      </c>
      <c r="E51" s="211" t="str">
        <f>VLOOKUP(D51,美育!B$2:E$182,2,FALSE)</f>
        <v>化工类24-6班</v>
      </c>
      <c r="F51" s="214">
        <f>VLOOKUP(D51,互评分!C$2:F$181,4,FALSE)</f>
        <v>98.8846153846154</v>
      </c>
      <c r="G51" s="214">
        <f>VLOOKUP(D51,辅导员加分!B$2:C$176,2,FALSE)</f>
        <v>94</v>
      </c>
      <c r="H51" s="214">
        <f>VLOOKUP(D51,互评分!C$2:F$181,3,FALSE)</f>
        <v>98.5714286</v>
      </c>
      <c r="I51" s="214">
        <f>VLOOKUP(D51,互评分!C$2:F$181,2,FALSE)</f>
        <v>100</v>
      </c>
      <c r="J51" s="214">
        <f>F51*0.2</f>
        <v>19.7769230769231</v>
      </c>
      <c r="K51" s="214">
        <f>G51*0.5</f>
        <v>47</v>
      </c>
      <c r="L51" s="214">
        <f>H51*0.2</f>
        <v>19.71428572</v>
      </c>
      <c r="M51" s="214">
        <f>I51*0.1</f>
        <v>10</v>
      </c>
      <c r="N51" s="214">
        <f>SUM(J51:M51)*0.7</f>
        <v>67.5438461578462</v>
      </c>
      <c r="O51" s="214">
        <f>VLOOKUP(D51,学生干部加分!A$1:C$140,3,FALSE)</f>
        <v>6</v>
      </c>
      <c r="P51" s="214">
        <v>0</v>
      </c>
      <c r="Q51" s="214">
        <v>0</v>
      </c>
      <c r="R51" s="214">
        <f>N51+O51+P51-Q51</f>
        <v>73.5438461578462</v>
      </c>
      <c r="S51" s="214">
        <f>R51*0.15</f>
        <v>11.0315769236769</v>
      </c>
      <c r="T51" s="215">
        <f>VLOOKUP(D51,[1]必修课成绩!C$71:AE$100,29,FALSE)</f>
        <v>78.625</v>
      </c>
      <c r="U51" s="215">
        <f>VLOOKUP(D51,[1]选修课成绩!C$72:AC$101,27,FALSE)</f>
        <v>85</v>
      </c>
      <c r="V51" s="216">
        <f>IF(U51&gt;0,T51*0.9+U51*0.1,T51)</f>
        <v>79.2625</v>
      </c>
      <c r="W51" s="215">
        <v>0</v>
      </c>
      <c r="X51" s="215">
        <f>V51*0.85+W51</f>
        <v>67.373125</v>
      </c>
      <c r="Y51" s="215">
        <f>0.7*X51</f>
        <v>47.1611875</v>
      </c>
      <c r="Z51" s="221">
        <f>VLOOKUP(D51,体测成绩!B$2:C$273,2,FALSE)</f>
        <v>77.1</v>
      </c>
      <c r="AA51" s="222" t="str">
        <f>VLOOKUP(D51,体育锻炼成绩!A$2:B$182,2,FALSE)</f>
        <v>100.00</v>
      </c>
      <c r="AB51" s="221">
        <f>0.8*Z51</f>
        <v>61.68</v>
      </c>
      <c r="AC51" s="221">
        <f>AA51*0.2</f>
        <v>20</v>
      </c>
      <c r="AD51" s="221">
        <f>SUM(AB51:AC51)*0.7</f>
        <v>57.176</v>
      </c>
      <c r="AE51" s="221">
        <f>VLOOKUP(D51,体育加分汇总!A$1:C$79,3,FALSE)</f>
        <v>14</v>
      </c>
      <c r="AF51" s="221">
        <f>AD51+AE51</f>
        <v>71.176</v>
      </c>
      <c r="AG51" s="221">
        <f>AF51*0.05</f>
        <v>3.5588</v>
      </c>
      <c r="AH51" s="223">
        <f>VLOOKUP(D51,美育!B$2:F$182,5,FALSE)</f>
        <v>68</v>
      </c>
      <c r="AI51" s="223">
        <f>VLOOKUP(D51,美育!B$2:E$182,4,FALSE)</f>
        <v>0</v>
      </c>
      <c r="AJ51" s="223">
        <f>AH51+AI51</f>
        <v>68</v>
      </c>
      <c r="AK51" s="223">
        <f>AJ51*0.05</f>
        <v>3.4</v>
      </c>
      <c r="AL51" s="224">
        <f>VLOOKUP(D51,劳育基础分!B$3:AF$182,31,FALSE)</f>
        <v>40</v>
      </c>
      <c r="AM51" s="224">
        <v>0</v>
      </c>
      <c r="AN51" s="224">
        <f>AL51+AM51</f>
        <v>40</v>
      </c>
      <c r="AO51" s="224">
        <f>AN51*0.05</f>
        <v>2</v>
      </c>
      <c r="AP51" s="225">
        <f>S51+Y51+AG51+AK51+AO51</f>
        <v>67.1515644236769</v>
      </c>
      <c r="AQ51" s="226" t="str">
        <f>VLOOKUP(D51,必修课优良率!A$1:B$173,2,FALSE)</f>
        <v>61.90%</v>
      </c>
      <c r="AR51" s="227">
        <f>VLOOKUP(D51,四级成绩!B$2:C$178,2,FALSE)</f>
        <v>337</v>
      </c>
      <c r="AS51" s="226" t="str">
        <f>VLOOKUP(D51,必修课优良率!A$1:D$173,4,FALSE)</f>
        <v>是</v>
      </c>
    </row>
    <row r="52" s="2" customFormat="1" spans="1:45">
      <c r="A52" s="211">
        <v>49</v>
      </c>
      <c r="B52" s="211">
        <v>46</v>
      </c>
      <c r="C52" s="211" t="s">
        <v>137</v>
      </c>
      <c r="D52" s="5" t="s">
        <v>138</v>
      </c>
      <c r="E52" s="211" t="str">
        <f>VLOOKUP(D52,美育!B$2:E$182,2,FALSE)</f>
        <v>化工类24-2班</v>
      </c>
      <c r="F52" s="214">
        <f>VLOOKUP(D52,互评分!C$2:F$181,4,FALSE)</f>
        <v>97.6785714285714</v>
      </c>
      <c r="G52" s="214">
        <f>VLOOKUP(D52,辅导员加分!B$2:C$176,2,FALSE)</f>
        <v>92</v>
      </c>
      <c r="H52" s="214">
        <f>VLOOKUP(D52,互评分!C$2:F$181,3,FALSE)</f>
        <v>98.5</v>
      </c>
      <c r="I52" s="214">
        <f>VLOOKUP(D52,互评分!C$2:F$181,2,FALSE)</f>
        <v>90</v>
      </c>
      <c r="J52" s="214">
        <f>F52*0.2</f>
        <v>19.5357142857143</v>
      </c>
      <c r="K52" s="214">
        <f>G52*0.5</f>
        <v>46</v>
      </c>
      <c r="L52" s="214">
        <f>H52*0.2</f>
        <v>19.7</v>
      </c>
      <c r="M52" s="214">
        <f>I52*0.1</f>
        <v>9</v>
      </c>
      <c r="N52" s="214">
        <f>SUM(J52:M52)*0.7</f>
        <v>65.965</v>
      </c>
      <c r="O52" s="214">
        <f>VLOOKUP(D52,学生干部加分!A$1:C$140,3,FALSE)</f>
        <v>6</v>
      </c>
      <c r="P52" s="214">
        <v>0</v>
      </c>
      <c r="Q52" s="214">
        <v>0</v>
      </c>
      <c r="R52" s="214">
        <f>N52+O52+P52-Q52</f>
        <v>71.965</v>
      </c>
      <c r="S52" s="214">
        <f>R52*0.15</f>
        <v>10.79475</v>
      </c>
      <c r="T52" s="217">
        <f>VLOOKUP(D52,[2]必修课成绩!C$59:BO$82,65,FALSE)</f>
        <v>81.7439024390244</v>
      </c>
      <c r="U52" s="217">
        <f>VLOOKUP(D52,[2]选修课成绩!C$60:BI$83,59,FALSE)</f>
        <v>0</v>
      </c>
      <c r="V52" s="216">
        <f>IF(U52&gt;0,T52*0.9+U52*0.1,T52)</f>
        <v>81.7439024390244</v>
      </c>
      <c r="W52" s="215">
        <v>0</v>
      </c>
      <c r="X52" s="215">
        <f>V52*0.85+W52</f>
        <v>69.4823170731707</v>
      </c>
      <c r="Y52" s="215">
        <f>0.7*X52</f>
        <v>48.6376219512195</v>
      </c>
      <c r="Z52" s="221">
        <f>VLOOKUP(D52,体测成绩!B$2:C$273,2,FALSE)</f>
        <v>68.1</v>
      </c>
      <c r="AA52" s="222" t="str">
        <f>VLOOKUP(D52,体育锻炼成绩!A$2:B$182,2,FALSE)</f>
        <v>100.00</v>
      </c>
      <c r="AB52" s="221">
        <f>0.8*Z52</f>
        <v>54.48</v>
      </c>
      <c r="AC52" s="221">
        <f>AA52*0.2</f>
        <v>20</v>
      </c>
      <c r="AD52" s="221">
        <f>SUM(AB52:AC52)*0.7</f>
        <v>52.136</v>
      </c>
      <c r="AE52" s="221">
        <v>0</v>
      </c>
      <c r="AF52" s="221">
        <f>AD52+AE52</f>
        <v>52.136</v>
      </c>
      <c r="AG52" s="221">
        <f>AF52*0.05</f>
        <v>2.6068</v>
      </c>
      <c r="AH52" s="223">
        <f>VLOOKUP(D52,美育!B$2:F$182,5,FALSE)</f>
        <v>55</v>
      </c>
      <c r="AI52" s="223">
        <f>VLOOKUP(D52,美育!B$2:E$182,4,FALSE)</f>
        <v>0</v>
      </c>
      <c r="AJ52" s="223">
        <f>AH52+AI52</f>
        <v>55</v>
      </c>
      <c r="AK52" s="223">
        <f>AJ52*0.05</f>
        <v>2.75</v>
      </c>
      <c r="AL52" s="224">
        <f>VLOOKUP(D52,劳育基础分!B$3:AF$182,31,FALSE)</f>
        <v>42</v>
      </c>
      <c r="AM52" s="224">
        <v>0</v>
      </c>
      <c r="AN52" s="224">
        <f>AL52+AM52</f>
        <v>42</v>
      </c>
      <c r="AO52" s="224">
        <f>AN52*0.05</f>
        <v>2.1</v>
      </c>
      <c r="AP52" s="225">
        <f>S52+Y52+AG52+AK52+AO52</f>
        <v>66.8891719512195</v>
      </c>
      <c r="AQ52" s="226" t="str">
        <f>VLOOKUP(D52,必修课优良率!A$1:B$173,2,FALSE)</f>
        <v>80.95%</v>
      </c>
      <c r="AR52" s="227">
        <f>VLOOKUP(D52,四级成绩!B$2:C$178,2,FALSE)</f>
        <v>521</v>
      </c>
      <c r="AS52" s="226" t="str">
        <f>VLOOKUP(D52,必修课优良率!A$1:D$173,4,FALSE)</f>
        <v>否</v>
      </c>
    </row>
    <row r="53" s="2" customFormat="1" spans="1:45">
      <c r="A53" s="211">
        <v>50</v>
      </c>
      <c r="B53" s="211">
        <v>48</v>
      </c>
      <c r="C53" s="211" t="s">
        <v>139</v>
      </c>
      <c r="D53" s="5" t="s">
        <v>140</v>
      </c>
      <c r="E53" s="211" t="str">
        <f>VLOOKUP(D53,美育!B$2:E$182,2,FALSE)</f>
        <v>化工类24-3班</v>
      </c>
      <c r="F53" s="214">
        <f>VLOOKUP(D53,互评分!C$2:F$181,4,FALSE)</f>
        <v>99.5925925925926</v>
      </c>
      <c r="G53" s="214">
        <f>VLOOKUP(D53,辅导员加分!B$2:C$176,2,FALSE)</f>
        <v>96</v>
      </c>
      <c r="H53" s="214">
        <f>VLOOKUP(D53,互评分!C$2:F$181,3,FALSE)</f>
        <v>100</v>
      </c>
      <c r="I53" s="214">
        <f>VLOOKUP(D53,互评分!C$2:F$181,2,FALSE)</f>
        <v>100</v>
      </c>
      <c r="J53" s="214">
        <f>F53*0.2</f>
        <v>19.9185185185185</v>
      </c>
      <c r="K53" s="214">
        <f>G53*0.5</f>
        <v>48</v>
      </c>
      <c r="L53" s="214">
        <f>H53*0.2</f>
        <v>20</v>
      </c>
      <c r="M53" s="214">
        <f>I53*0.1</f>
        <v>10</v>
      </c>
      <c r="N53" s="214">
        <f>SUM(J53:M53)*0.7</f>
        <v>68.542962962963</v>
      </c>
      <c r="O53" s="214">
        <f>VLOOKUP(D53,学生干部加分!A$1:C$140,3,FALSE)</f>
        <v>7</v>
      </c>
      <c r="P53" s="214">
        <v>0</v>
      </c>
      <c r="Q53" s="218">
        <v>10</v>
      </c>
      <c r="R53" s="214">
        <f>N53+O53+P53-Q53</f>
        <v>65.542962962963</v>
      </c>
      <c r="S53" s="214">
        <f>R53*0.15</f>
        <v>9.83144444444444</v>
      </c>
      <c r="T53" s="217">
        <v>81.3214285714286</v>
      </c>
      <c r="U53" s="217">
        <v>88.8</v>
      </c>
      <c r="V53" s="216">
        <f>IF(U53&gt;0,T53*0.9+U53*0.1,T53)</f>
        <v>82.0692857142857</v>
      </c>
      <c r="W53" s="215">
        <v>0</v>
      </c>
      <c r="X53" s="215">
        <f>V53*0.85+W53</f>
        <v>69.7588928571429</v>
      </c>
      <c r="Y53" s="215">
        <f>0.7*X53</f>
        <v>48.831225</v>
      </c>
      <c r="Z53" s="221">
        <f>VLOOKUP(D53,体测成绩!B$2:C$273,2,FALSE)</f>
        <v>76.1</v>
      </c>
      <c r="AA53" s="222" t="str">
        <f>VLOOKUP(D53,体育锻炼成绩!A$2:B$182,2,FALSE)</f>
        <v>100.00</v>
      </c>
      <c r="AB53" s="221">
        <f>0.8*Z53</f>
        <v>60.88</v>
      </c>
      <c r="AC53" s="221">
        <f>AA53*0.2</f>
        <v>20</v>
      </c>
      <c r="AD53" s="221">
        <f>SUM(AB53:AC53)*0.7</f>
        <v>56.616</v>
      </c>
      <c r="AE53" s="221">
        <f>VLOOKUP(D53,体育加分汇总!A$1:C$79,3,FALSE)</f>
        <v>1</v>
      </c>
      <c r="AF53" s="221">
        <f>AD53+AE53</f>
        <v>57.616</v>
      </c>
      <c r="AG53" s="221">
        <f>AF53*0.05</f>
        <v>2.8808</v>
      </c>
      <c r="AH53" s="223">
        <f>VLOOKUP(D53,美育!B$2:F$182,5,FALSE)</f>
        <v>63</v>
      </c>
      <c r="AI53" s="223">
        <f>VLOOKUP(D53,美育!B$2:E$182,4,FALSE)</f>
        <v>0</v>
      </c>
      <c r="AJ53" s="223">
        <f>AH53+AI53</f>
        <v>63</v>
      </c>
      <c r="AK53" s="223">
        <f>AJ53*0.05</f>
        <v>3.15</v>
      </c>
      <c r="AL53" s="224">
        <f>VLOOKUP(D53,劳育基础分!B$3:AF$182,31,FALSE)</f>
        <v>42</v>
      </c>
      <c r="AM53" s="224">
        <v>0</v>
      </c>
      <c r="AN53" s="224">
        <f>AL53+AM53</f>
        <v>42</v>
      </c>
      <c r="AO53" s="224">
        <f>AN53*0.05</f>
        <v>2.1</v>
      </c>
      <c r="AP53" s="225">
        <f>S53+Y53+AG53+AK53+AO53</f>
        <v>66.7934694444445</v>
      </c>
      <c r="AQ53" s="226" t="str">
        <f>VLOOKUP(D53,必修课优良率!A$1:B$173,2,FALSE)</f>
        <v>80.95%</v>
      </c>
      <c r="AR53" s="227">
        <f>VLOOKUP(D53,四级成绩!B$2:C$178,2,FALSE)</f>
        <v>477</v>
      </c>
      <c r="AS53" s="226" t="str">
        <f>VLOOKUP(D53,必修课优良率!A$1:D$173,4,FALSE)</f>
        <v>否</v>
      </c>
    </row>
    <row r="54" s="2" customFormat="1" spans="1:45">
      <c r="A54" s="211">
        <v>51</v>
      </c>
      <c r="B54" s="211">
        <v>39</v>
      </c>
      <c r="C54" s="211" t="s">
        <v>141</v>
      </c>
      <c r="D54" s="5" t="s">
        <v>142</v>
      </c>
      <c r="E54" s="211" t="str">
        <f>VLOOKUP(D54,美育!B$2:E$182,2,FALSE)</f>
        <v>化工类24-1班</v>
      </c>
      <c r="F54" s="214">
        <f>VLOOKUP(D54,互评分!C$2:F$181,4,FALSE)</f>
        <v>98.33333333</v>
      </c>
      <c r="G54" s="214">
        <f>VLOOKUP(D54,辅导员加分!B$2:C$176,2,FALSE)</f>
        <v>92</v>
      </c>
      <c r="H54" s="214">
        <f>VLOOKUP(D54,互评分!C$2:F$181,3,FALSE)</f>
        <v>100</v>
      </c>
      <c r="I54" s="214">
        <f>VLOOKUP(D54,互评分!C$2:F$181,2,FALSE)</f>
        <v>99</v>
      </c>
      <c r="J54" s="214">
        <f>F54*0.2</f>
        <v>19.666666666</v>
      </c>
      <c r="K54" s="214">
        <f>G54*0.5</f>
        <v>46</v>
      </c>
      <c r="L54" s="214">
        <f>H54*0.2</f>
        <v>20</v>
      </c>
      <c r="M54" s="214">
        <f>I54*0.1</f>
        <v>9.9</v>
      </c>
      <c r="N54" s="214">
        <f>SUM(J54:M54)*0.7</f>
        <v>66.8966666662</v>
      </c>
      <c r="O54" s="214">
        <f>VLOOKUP(D54,学生干部加分!A$1:C$140,3,FALSE)</f>
        <v>6</v>
      </c>
      <c r="P54" s="214">
        <v>0</v>
      </c>
      <c r="Q54" s="214">
        <v>0</v>
      </c>
      <c r="R54" s="214">
        <f>N54+O54+P54-Q54</f>
        <v>72.8966666662</v>
      </c>
      <c r="S54" s="214">
        <f>R54*0.15</f>
        <v>10.93449999993</v>
      </c>
      <c r="T54" s="215">
        <v>82.390243902439</v>
      </c>
      <c r="U54" s="215">
        <v>92.5714285714286</v>
      </c>
      <c r="V54" s="216">
        <f>IF(U54&gt;0,T54*0.9+U54*0.1,T54)</f>
        <v>83.408362369338</v>
      </c>
      <c r="W54" s="215">
        <v>0</v>
      </c>
      <c r="X54" s="215">
        <f>V54*0.85+W54</f>
        <v>70.8971080139373</v>
      </c>
      <c r="Y54" s="215">
        <f>0.7*X54</f>
        <v>49.6279756097561</v>
      </c>
      <c r="Z54" s="221">
        <f>VLOOKUP(D54,体测成绩!B$2:C$273,2,FALSE)</f>
        <v>72.7</v>
      </c>
      <c r="AA54" s="222" t="str">
        <f>VLOOKUP(D54,体育锻炼成绩!A$2:B$182,2,FALSE)</f>
        <v>100.00</v>
      </c>
      <c r="AB54" s="221">
        <f>0.8*Z54</f>
        <v>58.16</v>
      </c>
      <c r="AC54" s="221">
        <f>AA54*0.2</f>
        <v>20</v>
      </c>
      <c r="AD54" s="221">
        <f>SUM(AB54:AC54)*0.7</f>
        <v>54.712</v>
      </c>
      <c r="AE54" s="221">
        <f>VLOOKUP(D54,体育加分汇总!A$1:C$79,3,FALSE)</f>
        <v>2</v>
      </c>
      <c r="AF54" s="221">
        <f>AD54+AE54</f>
        <v>56.712</v>
      </c>
      <c r="AG54" s="221">
        <f>AF54*0.05</f>
        <v>2.8356</v>
      </c>
      <c r="AH54" s="223">
        <f>VLOOKUP(D54,美育!B$2:F$182,5,FALSE)</f>
        <v>25</v>
      </c>
      <c r="AI54" s="223">
        <f>VLOOKUP(D54,美育!B$2:E$182,4,FALSE)</f>
        <v>0</v>
      </c>
      <c r="AJ54" s="223">
        <f>AH54+AI54</f>
        <v>25</v>
      </c>
      <c r="AK54" s="223">
        <f>AJ54*0.05</f>
        <v>1.25</v>
      </c>
      <c r="AL54" s="224">
        <f>VLOOKUP(D54,劳育基础分!B$3:AF$182,31,FALSE)</f>
        <v>42</v>
      </c>
      <c r="AM54" s="224">
        <v>0</v>
      </c>
      <c r="AN54" s="224">
        <f>AL54+AM54</f>
        <v>42</v>
      </c>
      <c r="AO54" s="224">
        <f>AN54*0.05</f>
        <v>2.1</v>
      </c>
      <c r="AP54" s="225">
        <f>S54+Y54+AG54+AK54+AO54</f>
        <v>66.7480756096861</v>
      </c>
      <c r="AQ54" s="226" t="str">
        <f>VLOOKUP(D54,必修课优良率!A$1:B$173,2,FALSE)</f>
        <v>80.95%</v>
      </c>
      <c r="AR54" s="227">
        <f>VLOOKUP(D54,四级成绩!B$2:C$178,2,FALSE)</f>
        <v>515</v>
      </c>
      <c r="AS54" s="226" t="str">
        <f>VLOOKUP(D54,必修课优良率!A$1:D$173,4,FALSE)</f>
        <v>否</v>
      </c>
    </row>
    <row r="55" s="2" customFormat="1" spans="1:45">
      <c r="A55" s="211">
        <v>52</v>
      </c>
      <c r="B55" s="211">
        <v>105</v>
      </c>
      <c r="C55" s="211" t="s">
        <v>143</v>
      </c>
      <c r="D55" s="5" t="s">
        <v>144</v>
      </c>
      <c r="E55" s="211" t="str">
        <f>VLOOKUP(D55,美育!B$2:E$182,2,FALSE)</f>
        <v>化工类24-5班</v>
      </c>
      <c r="F55" s="214">
        <f>VLOOKUP(D55,互评分!C$2:F$181,4,FALSE)</f>
        <v>99.6666666666667</v>
      </c>
      <c r="G55" s="214">
        <f>VLOOKUP(D55,辅导员加分!B$2:C$176,2,FALSE)</f>
        <v>94</v>
      </c>
      <c r="H55" s="214">
        <f>VLOOKUP(D55,互评分!C$2:F$181,3,FALSE)</f>
        <v>100</v>
      </c>
      <c r="I55" s="214">
        <f>VLOOKUP(D55,互评分!C$2:F$181,2,FALSE)</f>
        <v>88</v>
      </c>
      <c r="J55" s="214">
        <f>F55*0.2</f>
        <v>19.9333333333333</v>
      </c>
      <c r="K55" s="214">
        <f>G55*0.5</f>
        <v>47</v>
      </c>
      <c r="L55" s="214">
        <f>H55*0.2</f>
        <v>20</v>
      </c>
      <c r="M55" s="214">
        <f>I55*0.1</f>
        <v>8.8</v>
      </c>
      <c r="N55" s="214">
        <f>SUM(J55:M55)*0.7</f>
        <v>67.0133333333333</v>
      </c>
      <c r="O55" s="214">
        <f>VLOOKUP(D55,学生干部加分!A$1:C$140,3,FALSE)</f>
        <v>10</v>
      </c>
      <c r="P55" s="214">
        <v>0</v>
      </c>
      <c r="Q55" s="214">
        <v>0</v>
      </c>
      <c r="R55" s="214">
        <f>N55+O55+P55-Q55</f>
        <v>77.0133333333333</v>
      </c>
      <c r="S55" s="214">
        <f>R55*0.15</f>
        <v>11.552</v>
      </c>
      <c r="T55" s="217">
        <v>75.5119047619048</v>
      </c>
      <c r="U55" s="217">
        <v>80.5</v>
      </c>
      <c r="V55" s="216">
        <f>IF(U55&gt;0,T55*0.9+U55*0.1,T55)</f>
        <v>76.0107142857143</v>
      </c>
      <c r="W55" s="215">
        <f>VLOOKUP(D55,智育加分汇总!A$2:C$44,3,FALSE)</f>
        <v>0.75</v>
      </c>
      <c r="X55" s="215">
        <f>V55*0.85+W55</f>
        <v>65.3591071428572</v>
      </c>
      <c r="Y55" s="215">
        <f>0.7*X55</f>
        <v>45.751375</v>
      </c>
      <c r="Z55" s="221">
        <f>VLOOKUP(D55,体测成绩!B$2:C$273,2,FALSE)</f>
        <v>79.2</v>
      </c>
      <c r="AA55" s="222" t="str">
        <f>VLOOKUP(D55,体育锻炼成绩!A$2:B$182,2,FALSE)</f>
        <v>100.00</v>
      </c>
      <c r="AB55" s="221">
        <f>0.8*Z55</f>
        <v>63.36</v>
      </c>
      <c r="AC55" s="221">
        <f>AA55*0.2</f>
        <v>20</v>
      </c>
      <c r="AD55" s="221">
        <f>SUM(AB55:AC55)*0.7</f>
        <v>58.352</v>
      </c>
      <c r="AE55" s="221">
        <f>VLOOKUP(D55,体育加分汇总!A$1:C$79,3,FALSE)</f>
        <v>14</v>
      </c>
      <c r="AF55" s="221">
        <f>AD55+AE55</f>
        <v>72.352</v>
      </c>
      <c r="AG55" s="221">
        <f>AF55*0.05</f>
        <v>3.6176</v>
      </c>
      <c r="AH55" s="223">
        <f>VLOOKUP(D55,美育!B$2:F$182,5,FALSE)</f>
        <v>70</v>
      </c>
      <c r="AI55" s="223">
        <f>VLOOKUP(D55,美育!B$2:E$182,4,FALSE)</f>
        <v>2</v>
      </c>
      <c r="AJ55" s="223">
        <f>AH55+AI55</f>
        <v>72</v>
      </c>
      <c r="AK55" s="223">
        <f>AJ55*0.05</f>
        <v>3.6</v>
      </c>
      <c r="AL55" s="224">
        <f>VLOOKUP(D55,劳育基础分!B$3:AF$182,31,FALSE)</f>
        <v>44.5</v>
      </c>
      <c r="AM55" s="224">
        <v>0</v>
      </c>
      <c r="AN55" s="224">
        <f>AL55+AM55</f>
        <v>44.5</v>
      </c>
      <c r="AO55" s="224">
        <f>AN55*0.05</f>
        <v>2.225</v>
      </c>
      <c r="AP55" s="225">
        <f>S55+Y55+AG55+AK55+AO55</f>
        <v>66.745975</v>
      </c>
      <c r="AQ55" s="226" t="str">
        <f>VLOOKUP(D55,必修课优良率!A$1:B$173,2,FALSE)</f>
        <v>52.38%</v>
      </c>
      <c r="AR55" s="227">
        <f>VLOOKUP(D55,四级成绩!B$2:C$178,2,FALSE)</f>
        <v>517</v>
      </c>
      <c r="AS55" s="226" t="str">
        <f>VLOOKUP(D55,必修课优良率!A$1:D$173,4,FALSE)</f>
        <v>否</v>
      </c>
    </row>
    <row r="56" s="2" customFormat="1" spans="1:45">
      <c r="A56" s="211">
        <v>53</v>
      </c>
      <c r="B56" s="211">
        <v>71</v>
      </c>
      <c r="C56" s="211" t="s">
        <v>145</v>
      </c>
      <c r="D56" s="5" t="s">
        <v>146</v>
      </c>
      <c r="E56" s="211" t="str">
        <f>VLOOKUP(D56,美育!B$2:E$182,2,FALSE)</f>
        <v>化工类24-5班</v>
      </c>
      <c r="F56" s="214">
        <f>VLOOKUP(D56,互评分!C$2:F$181,4,FALSE)</f>
        <v>99.6666666666667</v>
      </c>
      <c r="G56" s="214">
        <f>VLOOKUP(D56,辅导员加分!B$2:C$176,2,FALSE)</f>
        <v>94</v>
      </c>
      <c r="H56" s="214">
        <f>VLOOKUP(D56,互评分!C$2:F$181,3,FALSE)</f>
        <v>100</v>
      </c>
      <c r="I56" s="214">
        <f>VLOOKUP(D56,互评分!C$2:F$181,2,FALSE)</f>
        <v>88</v>
      </c>
      <c r="J56" s="214">
        <f>F56*0.2</f>
        <v>19.9333333333333</v>
      </c>
      <c r="K56" s="214">
        <f>G56*0.5</f>
        <v>47</v>
      </c>
      <c r="L56" s="214">
        <f>H56*0.2</f>
        <v>20</v>
      </c>
      <c r="M56" s="214">
        <f>I56*0.1</f>
        <v>8.8</v>
      </c>
      <c r="N56" s="214">
        <f>SUM(J56:M56)*0.7</f>
        <v>67.0133333333333</v>
      </c>
      <c r="O56" s="214">
        <f>VLOOKUP(D56,学生干部加分!A$1:C$140,3,FALSE)</f>
        <v>3.5</v>
      </c>
      <c r="P56" s="214">
        <v>0</v>
      </c>
      <c r="Q56" s="214">
        <v>0</v>
      </c>
      <c r="R56" s="214">
        <f>N56+O56+P56-Q56</f>
        <v>70.5133333333333</v>
      </c>
      <c r="S56" s="214">
        <f>R56*0.15</f>
        <v>10.577</v>
      </c>
      <c r="T56" s="215">
        <v>78.9878048780488</v>
      </c>
      <c r="U56" s="215">
        <v>86</v>
      </c>
      <c r="V56" s="216">
        <f>IF(U56&gt;0,T56*0.9+U56*0.1,T56)</f>
        <v>79.6890243902439</v>
      </c>
      <c r="W56" s="215">
        <v>0</v>
      </c>
      <c r="X56" s="215">
        <f>V56*0.85+W56</f>
        <v>67.7356707317073</v>
      </c>
      <c r="Y56" s="215">
        <f>0.7*X56</f>
        <v>47.4149695121951</v>
      </c>
      <c r="Z56" s="221">
        <f>VLOOKUP(D56,体测成绩!B$2:C$273,2,FALSE)</f>
        <v>80.3</v>
      </c>
      <c r="AA56" s="222" t="str">
        <f>VLOOKUP(D56,体育锻炼成绩!A$2:B$182,2,FALSE)</f>
        <v>100.00</v>
      </c>
      <c r="AB56" s="221">
        <f>0.8*Z56</f>
        <v>64.24</v>
      </c>
      <c r="AC56" s="221">
        <f>AA56*0.2</f>
        <v>20</v>
      </c>
      <c r="AD56" s="221">
        <f>SUM(AB56:AC56)*0.7</f>
        <v>58.968</v>
      </c>
      <c r="AE56" s="221">
        <f>VLOOKUP(D56,体育加分汇总!A$1:C$79,3,FALSE)</f>
        <v>20</v>
      </c>
      <c r="AF56" s="221">
        <f>AD56+AE56</f>
        <v>78.968</v>
      </c>
      <c r="AG56" s="221">
        <f>AF56*0.05</f>
        <v>3.9484</v>
      </c>
      <c r="AH56" s="223">
        <f>VLOOKUP(D56,美育!B$2:F$182,5,FALSE)</f>
        <v>51</v>
      </c>
      <c r="AI56" s="223">
        <f>VLOOKUP(D56,美育!B$2:E$182,4,FALSE)</f>
        <v>2</v>
      </c>
      <c r="AJ56" s="223">
        <f>AH56+AI56</f>
        <v>53</v>
      </c>
      <c r="AK56" s="223">
        <f>AJ56*0.05</f>
        <v>2.65</v>
      </c>
      <c r="AL56" s="224">
        <f>VLOOKUP(D56,劳育基础分!B$3:AF$182,31,FALSE)</f>
        <v>42.5</v>
      </c>
      <c r="AM56" s="224">
        <v>0</v>
      </c>
      <c r="AN56" s="224">
        <f>AL56+AM56</f>
        <v>42.5</v>
      </c>
      <c r="AO56" s="224">
        <f>AN56*0.05</f>
        <v>2.125</v>
      </c>
      <c r="AP56" s="225">
        <f>S56+Y56+AG56+AK56+AO56</f>
        <v>66.7153695121951</v>
      </c>
      <c r="AQ56" s="226" t="str">
        <f>VLOOKUP(D56,必修课优良率!A$1:B$173,2,FALSE)</f>
        <v>71.43%</v>
      </c>
      <c r="AR56" s="227" t="str">
        <f>VLOOKUP(D56,四级成绩!B$2:C$178,2,FALSE)</f>
        <v>444</v>
      </c>
      <c r="AS56" s="226" t="str">
        <f>VLOOKUP(D56,必修课优良率!A$1:D$173,4,FALSE)</f>
        <v>否</v>
      </c>
    </row>
    <row r="57" s="2" customFormat="1" spans="1:45">
      <c r="A57" s="211">
        <v>54</v>
      </c>
      <c r="B57" s="211">
        <v>36</v>
      </c>
      <c r="C57" s="211" t="s">
        <v>147</v>
      </c>
      <c r="D57" s="5" t="s">
        <v>148</v>
      </c>
      <c r="E57" s="211" t="str">
        <f>VLOOKUP(D57,美育!B$2:E$182,2,FALSE)</f>
        <v>化工类24-1班</v>
      </c>
      <c r="F57" s="214">
        <f>VLOOKUP(D57,互评分!C$2:F$181,4,FALSE)</f>
        <v>99.2962963</v>
      </c>
      <c r="G57" s="214">
        <f>VLOOKUP(D57,辅导员加分!B$2:C$176,2,FALSE)</f>
        <v>90</v>
      </c>
      <c r="H57" s="214">
        <f>VLOOKUP(D57,互评分!C$2:F$181,3,FALSE)</f>
        <v>100</v>
      </c>
      <c r="I57" s="214">
        <f>VLOOKUP(D57,互评分!C$2:F$181,2,FALSE)</f>
        <v>97</v>
      </c>
      <c r="J57" s="214">
        <f>F57*0.2</f>
        <v>19.85925926</v>
      </c>
      <c r="K57" s="214">
        <f>G57*0.5</f>
        <v>45</v>
      </c>
      <c r="L57" s="214">
        <f>H57*0.2</f>
        <v>20</v>
      </c>
      <c r="M57" s="214">
        <f>I57*0.1</f>
        <v>9.7</v>
      </c>
      <c r="N57" s="214">
        <f>SUM(J57:M57)*0.7</f>
        <v>66.191481482</v>
      </c>
      <c r="O57" s="214">
        <f>VLOOKUP(D57,学生干部加分!A$1:C$140,3,FALSE)</f>
        <v>5.75</v>
      </c>
      <c r="P57" s="214">
        <f>VLOOKUP(D57,德育加分!C$2:K$30,9,FALSE)</f>
        <v>2</v>
      </c>
      <c r="Q57" s="214">
        <v>0</v>
      </c>
      <c r="R57" s="214">
        <f>N57+O57+P57-Q57</f>
        <v>73.941481482</v>
      </c>
      <c r="S57" s="214">
        <f>R57*0.15</f>
        <v>11.0912222223</v>
      </c>
      <c r="T57" s="215">
        <v>82.6585365853659</v>
      </c>
      <c r="U57" s="215">
        <v>78.6666666666667</v>
      </c>
      <c r="V57" s="216">
        <f>IF(U57&gt;0,T57*0.9+U57*0.1,T57)</f>
        <v>82.259349593496</v>
      </c>
      <c r="W57" s="215">
        <v>0</v>
      </c>
      <c r="X57" s="215">
        <f>V57*0.85+W57</f>
        <v>69.9204471544716</v>
      </c>
      <c r="Y57" s="215">
        <f>0.7*X57</f>
        <v>48.9443130081301</v>
      </c>
      <c r="Z57" s="221">
        <f>VLOOKUP(D57,体测成绩!B$2:C$273,2,FALSE)</f>
        <v>60.9</v>
      </c>
      <c r="AA57" s="222" t="str">
        <f>VLOOKUP(D57,体育锻炼成绩!A$2:B$182,2,FALSE)</f>
        <v>100.00</v>
      </c>
      <c r="AB57" s="221">
        <f>0.8*Z57</f>
        <v>48.72</v>
      </c>
      <c r="AC57" s="221">
        <f>AA57*0.2</f>
        <v>20</v>
      </c>
      <c r="AD57" s="221">
        <f>SUM(AB57:AC57)*0.7</f>
        <v>48.104</v>
      </c>
      <c r="AE57" s="221">
        <f>VLOOKUP(D57,体育加分汇总!A$1:C$79,3,FALSE)</f>
        <v>8</v>
      </c>
      <c r="AF57" s="221">
        <f>AD57+AE57</f>
        <v>56.104</v>
      </c>
      <c r="AG57" s="221">
        <f>AF57*0.05</f>
        <v>2.8052</v>
      </c>
      <c r="AH57" s="223">
        <f>VLOOKUP(D57,美育!B$2:F$182,5,FALSE)</f>
        <v>30</v>
      </c>
      <c r="AI57" s="223">
        <f>VLOOKUP(D57,美育!B$2:E$182,4,FALSE)</f>
        <v>4</v>
      </c>
      <c r="AJ57" s="223">
        <f>AH57+AI57</f>
        <v>34</v>
      </c>
      <c r="AK57" s="223">
        <f>AJ57*0.05</f>
        <v>1.7</v>
      </c>
      <c r="AL57" s="224">
        <f>VLOOKUP(D57,劳育基础分!B$3:AF$182,31,FALSE)</f>
        <v>42</v>
      </c>
      <c r="AM57" s="224">
        <v>0</v>
      </c>
      <c r="AN57" s="224">
        <f>AL57+AM57</f>
        <v>42</v>
      </c>
      <c r="AO57" s="224">
        <f>AN57*0.05</f>
        <v>2.1</v>
      </c>
      <c r="AP57" s="225">
        <f>S57+Y57+AG57+AK57+AO57</f>
        <v>66.6407352304301</v>
      </c>
      <c r="AQ57" s="226" t="str">
        <f>VLOOKUP(D57,必修课优良率!A$1:B$173,2,FALSE)</f>
        <v>76.19%</v>
      </c>
      <c r="AR57" s="227">
        <f>VLOOKUP(D57,四级成绩!B$2:C$178,2,FALSE)</f>
        <v>570</v>
      </c>
      <c r="AS57" s="226" t="str">
        <f>VLOOKUP(D57,必修课优良率!A$1:D$173,4,FALSE)</f>
        <v>否</v>
      </c>
    </row>
    <row r="58" s="2" customFormat="1" spans="1:45">
      <c r="A58" s="211">
        <v>55</v>
      </c>
      <c r="B58" s="211">
        <v>83</v>
      </c>
      <c r="C58" s="211" t="s">
        <v>149</v>
      </c>
      <c r="D58" s="5" t="s">
        <v>150</v>
      </c>
      <c r="E58" s="211" t="str">
        <f>VLOOKUP(D58,美育!B$2:E$182,2,FALSE)</f>
        <v>化工类24-2班</v>
      </c>
      <c r="F58" s="214">
        <f>VLOOKUP(D58,互评分!C$2:F$181,4,FALSE)</f>
        <v>97.0714285714286</v>
      </c>
      <c r="G58" s="214">
        <f>VLOOKUP(D58,辅导员加分!B$2:C$176,2,FALSE)</f>
        <v>94</v>
      </c>
      <c r="H58" s="214">
        <f>VLOOKUP(D58,互评分!C$2:F$181,3,FALSE)</f>
        <v>98</v>
      </c>
      <c r="I58" s="214">
        <f>VLOOKUP(D58,互评分!C$2:F$181,2,FALSE)</f>
        <v>96</v>
      </c>
      <c r="J58" s="214">
        <f>F58*0.2</f>
        <v>19.4142857142857</v>
      </c>
      <c r="K58" s="214">
        <f>G58*0.5</f>
        <v>47</v>
      </c>
      <c r="L58" s="214">
        <f>H58*0.2</f>
        <v>19.6</v>
      </c>
      <c r="M58" s="214">
        <f>I58*0.1</f>
        <v>9.6</v>
      </c>
      <c r="N58" s="214">
        <f>SUM(J58:M58)*0.7</f>
        <v>66.93</v>
      </c>
      <c r="O58" s="214">
        <f>VLOOKUP(D58,学生干部加分!A$1:C$140,3,FALSE)</f>
        <v>9</v>
      </c>
      <c r="P58" s="214">
        <v>0</v>
      </c>
      <c r="Q58" s="214">
        <v>0</v>
      </c>
      <c r="R58" s="214">
        <f>N58+O58+P58-Q58</f>
        <v>75.93</v>
      </c>
      <c r="S58" s="214">
        <f>R58*0.15</f>
        <v>11.3895</v>
      </c>
      <c r="T58" s="217">
        <v>77.9404761904762</v>
      </c>
      <c r="U58" s="217">
        <v>82.5</v>
      </c>
      <c r="V58" s="216">
        <f>IF(U58&gt;0,T58*0.9+U58*0.1,T58)</f>
        <v>78.3964285714286</v>
      </c>
      <c r="W58" s="215">
        <v>0</v>
      </c>
      <c r="X58" s="215">
        <f>V58*0.85+W58</f>
        <v>66.6369642857143</v>
      </c>
      <c r="Y58" s="215">
        <f>0.7*X58</f>
        <v>46.645875</v>
      </c>
      <c r="Z58" s="221">
        <f>VLOOKUP(D58,体测成绩!B$2:C$273,2,FALSE)</f>
        <v>67.9</v>
      </c>
      <c r="AA58" s="222" t="str">
        <f>VLOOKUP(D58,体育锻炼成绩!A$2:B$182,2,FALSE)</f>
        <v>100.00</v>
      </c>
      <c r="AB58" s="221">
        <f>0.8*Z58</f>
        <v>54.32</v>
      </c>
      <c r="AC58" s="221">
        <f>AA58*0.2</f>
        <v>20</v>
      </c>
      <c r="AD58" s="221">
        <f>SUM(AB58:AC58)*0.7</f>
        <v>52.024</v>
      </c>
      <c r="AE58" s="221">
        <v>0</v>
      </c>
      <c r="AF58" s="221">
        <f>AD58+AE58</f>
        <v>52.024</v>
      </c>
      <c r="AG58" s="221">
        <f>AF58*0.05</f>
        <v>2.6012</v>
      </c>
      <c r="AH58" s="223">
        <f>VLOOKUP(D58,美育!B$2:F$182,5,FALSE)</f>
        <v>70</v>
      </c>
      <c r="AI58" s="223">
        <f>VLOOKUP(D58,美育!B$2:E$182,4,FALSE)</f>
        <v>10</v>
      </c>
      <c r="AJ58" s="223">
        <f>AH58+AI58</f>
        <v>80</v>
      </c>
      <c r="AK58" s="223">
        <f>AJ58*0.05</f>
        <v>4</v>
      </c>
      <c r="AL58" s="224">
        <f>VLOOKUP(D58,劳育基础分!B$3:AF$182,31,FALSE)</f>
        <v>40</v>
      </c>
      <c r="AM58" s="224">
        <v>0</v>
      </c>
      <c r="AN58" s="224">
        <f>AL58+AM58</f>
        <v>40</v>
      </c>
      <c r="AO58" s="224">
        <f>AN58*0.05</f>
        <v>2</v>
      </c>
      <c r="AP58" s="225">
        <f>S58+Y58+AG58+AK58+AO58</f>
        <v>66.636575</v>
      </c>
      <c r="AQ58" s="226" t="str">
        <f>VLOOKUP(D58,必修课优良率!A$1:B$173,2,FALSE)</f>
        <v>61.90%</v>
      </c>
      <c r="AR58" s="227">
        <f>VLOOKUP(D58,四级成绩!B$2:C$178,2,FALSE)</f>
        <v>495</v>
      </c>
      <c r="AS58" s="226" t="str">
        <f>VLOOKUP(D58,必修课优良率!A$1:D$173,4,FALSE)</f>
        <v>否</v>
      </c>
    </row>
    <row r="59" s="2" customFormat="1" spans="1:45">
      <c r="A59" s="211">
        <v>56</v>
      </c>
      <c r="B59" s="211">
        <v>33</v>
      </c>
      <c r="C59" s="211" t="s">
        <v>151</v>
      </c>
      <c r="D59" s="5" t="s">
        <v>152</v>
      </c>
      <c r="E59" s="211" t="str">
        <f>VLOOKUP(D59,美育!B$2:E$182,2,FALSE)</f>
        <v>化工类24-5班</v>
      </c>
      <c r="F59" s="214">
        <f>VLOOKUP(D59,互评分!C$2:F$181,4,FALSE)</f>
        <v>99.2962962962963</v>
      </c>
      <c r="G59" s="214">
        <f>VLOOKUP(D59,辅导员加分!B$2:C$176,2,FALSE)</f>
        <v>90</v>
      </c>
      <c r="H59" s="214">
        <f>VLOOKUP(D59,互评分!C$2:F$181,3,FALSE)</f>
        <v>100</v>
      </c>
      <c r="I59" s="214">
        <f>VLOOKUP(D59,互评分!C$2:F$181,2,FALSE)</f>
        <v>93</v>
      </c>
      <c r="J59" s="214">
        <f>F59*0.2</f>
        <v>19.8592592592593</v>
      </c>
      <c r="K59" s="214">
        <f>G59*0.5</f>
        <v>45</v>
      </c>
      <c r="L59" s="214">
        <f>H59*0.2</f>
        <v>20</v>
      </c>
      <c r="M59" s="214">
        <f>I59*0.1</f>
        <v>9.3</v>
      </c>
      <c r="N59" s="214">
        <f>SUM(J59:M59)*0.7</f>
        <v>65.9114814814815</v>
      </c>
      <c r="O59" s="214">
        <v>0</v>
      </c>
      <c r="P59" s="214">
        <v>0</v>
      </c>
      <c r="Q59" s="214">
        <v>0</v>
      </c>
      <c r="R59" s="214">
        <f>N59+O59+P59-Q59</f>
        <v>65.9114814814815</v>
      </c>
      <c r="S59" s="214">
        <f>R59*0.15</f>
        <v>9.88672222222222</v>
      </c>
      <c r="T59" s="215">
        <v>83.2926829268293</v>
      </c>
      <c r="U59" s="215">
        <v>84.2</v>
      </c>
      <c r="V59" s="216">
        <f>IF(U59&gt;0,T59*0.9+U59*0.1,T59)</f>
        <v>83.3834146341464</v>
      </c>
      <c r="W59" s="215">
        <v>0</v>
      </c>
      <c r="X59" s="215">
        <f>V59*0.85+W59</f>
        <v>70.8759024390244</v>
      </c>
      <c r="Y59" s="215">
        <f>0.7*X59</f>
        <v>49.6131317073171</v>
      </c>
      <c r="Z59" s="221">
        <f>VLOOKUP(D59,体测成绩!B$2:C$273,2,FALSE)</f>
        <v>87.4</v>
      </c>
      <c r="AA59" s="222" t="str">
        <f>VLOOKUP(D59,体育锻炼成绩!A$2:B$182,2,FALSE)</f>
        <v>100.00</v>
      </c>
      <c r="AB59" s="221">
        <f>0.8*Z59</f>
        <v>69.92</v>
      </c>
      <c r="AC59" s="221">
        <f>AA59*0.2</f>
        <v>20</v>
      </c>
      <c r="AD59" s="221">
        <f>SUM(AB59:AC59)*0.7</f>
        <v>62.944</v>
      </c>
      <c r="AE59" s="221">
        <f>VLOOKUP(D59,体育加分汇总!A$1:C$79,3,FALSE)</f>
        <v>0</v>
      </c>
      <c r="AF59" s="221">
        <f>AD59+AE59</f>
        <v>62.944</v>
      </c>
      <c r="AG59" s="221">
        <f>AF59*0.05</f>
        <v>3.1472</v>
      </c>
      <c r="AH59" s="223">
        <f>VLOOKUP(D59,美育!B$2:F$182,5,FALSE)</f>
        <v>35</v>
      </c>
      <c r="AI59" s="223">
        <f>VLOOKUP(D59,美育!B$2:E$182,4,FALSE)</f>
        <v>0</v>
      </c>
      <c r="AJ59" s="223">
        <f>AH59+AI59</f>
        <v>35</v>
      </c>
      <c r="AK59" s="223">
        <f>AJ59*0.05</f>
        <v>1.75</v>
      </c>
      <c r="AL59" s="224">
        <f>VLOOKUP(D59,劳育基础分!B$3:AF$182,31,FALSE)</f>
        <v>42.5</v>
      </c>
      <c r="AM59" s="224">
        <v>0</v>
      </c>
      <c r="AN59" s="224">
        <f>AL59+AM59</f>
        <v>42.5</v>
      </c>
      <c r="AO59" s="224">
        <f>AN59*0.05</f>
        <v>2.125</v>
      </c>
      <c r="AP59" s="225">
        <f>S59+Y59+AG59+AK59+AO59</f>
        <v>66.5220539295393</v>
      </c>
      <c r="AQ59" s="226" t="str">
        <f>VLOOKUP(D59,必修课优良率!A$1:B$173,2,FALSE)</f>
        <v>76.19%</v>
      </c>
      <c r="AR59" s="227">
        <f>VLOOKUP(D59,四级成绩!B$2:C$178,2,FALSE)</f>
        <v>424</v>
      </c>
      <c r="AS59" s="226" t="str">
        <f>VLOOKUP(D59,必修课优良率!A$1:D$173,4,FALSE)</f>
        <v>否</v>
      </c>
    </row>
    <row r="60" s="2" customFormat="1" spans="1:45">
      <c r="A60" s="211">
        <v>57</v>
      </c>
      <c r="B60" s="211">
        <v>22</v>
      </c>
      <c r="C60" s="211" t="s">
        <v>153</v>
      </c>
      <c r="D60" s="5" t="s">
        <v>154</v>
      </c>
      <c r="E60" s="211" t="str">
        <f>VLOOKUP(D60,美育!B$2:E$182,2,FALSE)</f>
        <v>化工类24-1班</v>
      </c>
      <c r="F60" s="214">
        <f>VLOOKUP(D60,互评分!C$2:F$181,4,FALSE)</f>
        <v>98</v>
      </c>
      <c r="G60" s="214">
        <f>VLOOKUP(D60,辅导员加分!B$2:C$176,2,FALSE)</f>
        <v>92</v>
      </c>
      <c r="H60" s="214">
        <f>VLOOKUP(D60,互评分!C$2:F$181,3,FALSE)</f>
        <v>100</v>
      </c>
      <c r="I60" s="214">
        <f>VLOOKUP(D60,互评分!C$2:F$181,2,FALSE)</f>
        <v>98</v>
      </c>
      <c r="J60" s="214">
        <f>F60*0.2</f>
        <v>19.6</v>
      </c>
      <c r="K60" s="214">
        <f>G60*0.5</f>
        <v>46</v>
      </c>
      <c r="L60" s="214">
        <f>H60*0.2</f>
        <v>20</v>
      </c>
      <c r="M60" s="214">
        <f>I60*0.1</f>
        <v>9.8</v>
      </c>
      <c r="N60" s="214">
        <f>SUM(J60:M60)*0.7</f>
        <v>66.78</v>
      </c>
      <c r="O60" s="214">
        <f>VLOOKUP(D60,学生干部加分!A$1:C$140,3,FALSE)</f>
        <v>3.5</v>
      </c>
      <c r="P60" s="214">
        <v>0</v>
      </c>
      <c r="Q60" s="214">
        <v>0</v>
      </c>
      <c r="R60" s="214">
        <f>N60+O60+P60-Q60</f>
        <v>70.28</v>
      </c>
      <c r="S60" s="214">
        <f>R60*0.15</f>
        <v>10.542</v>
      </c>
      <c r="T60" s="215">
        <v>84.9390243902439</v>
      </c>
      <c r="U60" s="215">
        <v>80.6666666666667</v>
      </c>
      <c r="V60" s="216">
        <f>IF(U60&gt;0,T60*0.9+U60*0.1,T60)</f>
        <v>84.5117886178862</v>
      </c>
      <c r="W60" s="215">
        <v>0</v>
      </c>
      <c r="X60" s="215">
        <f>V60*0.85+W60</f>
        <v>71.8350203252033</v>
      </c>
      <c r="Y60" s="215">
        <f>0.7*X60</f>
        <v>50.2845142276423</v>
      </c>
      <c r="Z60" s="221">
        <f>VLOOKUP(D60,体测成绩!B$2:C$273,2,FALSE)</f>
        <v>60</v>
      </c>
      <c r="AA60" s="222" t="str">
        <f>VLOOKUP(D60,体育锻炼成绩!A$2:B$182,2,FALSE)</f>
        <v>100.00</v>
      </c>
      <c r="AB60" s="221">
        <f>0.8*Z60</f>
        <v>48</v>
      </c>
      <c r="AC60" s="221">
        <f>AA60*0.2</f>
        <v>20</v>
      </c>
      <c r="AD60" s="221">
        <f>SUM(AB60:AC60)*0.7</f>
        <v>47.6</v>
      </c>
      <c r="AE60" s="221">
        <v>0</v>
      </c>
      <c r="AF60" s="221">
        <f>AD60+AE60</f>
        <v>47.6</v>
      </c>
      <c r="AG60" s="221">
        <f>AF60*0.05</f>
        <v>2.38</v>
      </c>
      <c r="AH60" s="223">
        <f>VLOOKUP(D60,美育!B$2:F$182,5,FALSE)</f>
        <v>20</v>
      </c>
      <c r="AI60" s="223">
        <f>VLOOKUP(D60,美育!B$2:E$182,4,FALSE)</f>
        <v>0</v>
      </c>
      <c r="AJ60" s="223">
        <f>AH60+AI60</f>
        <v>20</v>
      </c>
      <c r="AK60" s="223">
        <f>AJ60*0.05</f>
        <v>1</v>
      </c>
      <c r="AL60" s="224">
        <f>VLOOKUP(D60,劳育基础分!B$3:AF$182,31,FALSE)</f>
        <v>39.5</v>
      </c>
      <c r="AM60" s="224">
        <f>VLOOKUP(D60,劳育加分!A$3:I$34,9,FALSE)</f>
        <v>4</v>
      </c>
      <c r="AN60" s="224">
        <f>AL60+AM60</f>
        <v>43.5</v>
      </c>
      <c r="AO60" s="224">
        <f>AN60*0.05</f>
        <v>2.175</v>
      </c>
      <c r="AP60" s="225">
        <f>S60+Y60+AG60+AK60+AO60</f>
        <v>66.3815142276423</v>
      </c>
      <c r="AQ60" s="226" t="str">
        <f>VLOOKUP(D60,必修课优良率!A$1:B$173,2,FALSE)</f>
        <v>71.43%</v>
      </c>
      <c r="AR60" s="227">
        <f>VLOOKUP(D60,四级成绩!B$2:C$178,2,FALSE)</f>
        <v>542</v>
      </c>
      <c r="AS60" s="226" t="str">
        <f>VLOOKUP(D60,必修课优良率!A$1:D$173,4,FALSE)</f>
        <v>否</v>
      </c>
    </row>
    <row r="61" s="2" customFormat="1" spans="1:45">
      <c r="A61" s="211">
        <v>58</v>
      </c>
      <c r="B61" s="211">
        <v>58</v>
      </c>
      <c r="C61" s="211" t="s">
        <v>155</v>
      </c>
      <c r="D61" s="5" t="s">
        <v>156</v>
      </c>
      <c r="E61" s="211" t="str">
        <f>VLOOKUP(D61,美育!B$2:E$182,2,FALSE)</f>
        <v>化工类24-4班</v>
      </c>
      <c r="F61" s="214">
        <f>VLOOKUP(D61,互评分!C$2:F$181,4,FALSE)</f>
        <v>97.14286</v>
      </c>
      <c r="G61" s="214">
        <f>VLOOKUP(D61,辅导员加分!B$2:C$176,2,FALSE)</f>
        <v>92</v>
      </c>
      <c r="H61" s="214">
        <f>VLOOKUP(D61,互评分!C$2:F$181,3,FALSE)</f>
        <v>95.57143</v>
      </c>
      <c r="I61" s="214">
        <f>VLOOKUP(D61,互评分!C$2:F$181,2,FALSE)</f>
        <v>100</v>
      </c>
      <c r="J61" s="214">
        <f>F61*0.2</f>
        <v>19.428572</v>
      </c>
      <c r="K61" s="214">
        <f>G61*0.5</f>
        <v>46</v>
      </c>
      <c r="L61" s="214">
        <f>H61*0.2</f>
        <v>19.114286</v>
      </c>
      <c r="M61" s="214">
        <f>I61*0.1</f>
        <v>10</v>
      </c>
      <c r="N61" s="214">
        <f>SUM(J61:M61)*0.7</f>
        <v>66.1800006</v>
      </c>
      <c r="O61" s="214">
        <f>VLOOKUP(D61,学生干部加分!A$1:C$140,3,FALSE)</f>
        <v>3.75</v>
      </c>
      <c r="P61" s="214">
        <v>0</v>
      </c>
      <c r="Q61" s="214">
        <v>0</v>
      </c>
      <c r="R61" s="214">
        <f>N61+O61+P61-Q61</f>
        <v>69.9300006</v>
      </c>
      <c r="S61" s="214">
        <f>R61*0.15</f>
        <v>10.48950009</v>
      </c>
      <c r="T61" s="215">
        <v>80.0731707317073</v>
      </c>
      <c r="U61" s="215">
        <v>83.8</v>
      </c>
      <c r="V61" s="216">
        <f>IF(U61&gt;0,T61*0.9+U61*0.1,T61)</f>
        <v>80.4458536585366</v>
      </c>
      <c r="W61" s="215">
        <f>VLOOKUP(D61,智育加分汇总!A$2:C$44,3,FALSE)</f>
        <v>1.8</v>
      </c>
      <c r="X61" s="215">
        <f>V61*0.85+W61</f>
        <v>70.1789756097561</v>
      </c>
      <c r="Y61" s="215">
        <f>0.7*X61</f>
        <v>49.1252829268293</v>
      </c>
      <c r="Z61" s="221">
        <f>VLOOKUP(D61,体测成绩!B$2:C$273,2,FALSE)</f>
        <v>73.7</v>
      </c>
      <c r="AA61" s="222" t="str">
        <f>VLOOKUP(D61,体育锻炼成绩!A$2:B$182,2,FALSE)</f>
        <v>100.00</v>
      </c>
      <c r="AB61" s="221">
        <f>0.8*Z61</f>
        <v>58.96</v>
      </c>
      <c r="AC61" s="221">
        <f>AA61*0.2</f>
        <v>20</v>
      </c>
      <c r="AD61" s="221">
        <f>SUM(AB61:AC61)*0.7</f>
        <v>55.272</v>
      </c>
      <c r="AE61" s="221">
        <f>VLOOKUP(D61,体育加分汇总!A$1:C$79,3,FALSE)</f>
        <v>11</v>
      </c>
      <c r="AF61" s="221">
        <f>AD61+AE61</f>
        <v>66.272</v>
      </c>
      <c r="AG61" s="221">
        <f>AF61*0.05</f>
        <v>3.3136</v>
      </c>
      <c r="AH61" s="223">
        <f>VLOOKUP(D61,美育!B$2:F$182,5,FALSE)</f>
        <v>43</v>
      </c>
      <c r="AI61" s="223">
        <f>VLOOKUP(D61,美育!B$2:E$182,4,FALSE)</f>
        <v>0</v>
      </c>
      <c r="AJ61" s="223">
        <f>AH61+AI61</f>
        <v>43</v>
      </c>
      <c r="AK61" s="223">
        <f>AJ61*0.05</f>
        <v>2.15</v>
      </c>
      <c r="AL61" s="224">
        <f>VLOOKUP(D61,劳育基础分!B$3:AF$182,31,FALSE)</f>
        <v>26</v>
      </c>
      <c r="AM61" s="224">
        <v>0</v>
      </c>
      <c r="AN61" s="224">
        <f>AL61+AM61</f>
        <v>26</v>
      </c>
      <c r="AO61" s="224">
        <f>AN61*0.05</f>
        <v>1.3</v>
      </c>
      <c r="AP61" s="225">
        <f>S61+Y61+AG61+AK61+AO61</f>
        <v>66.3783830168292</v>
      </c>
      <c r="AQ61" s="226" t="str">
        <f>VLOOKUP(D61,必修课优良率!A$1:B$173,2,FALSE)</f>
        <v>85.71%</v>
      </c>
      <c r="AR61" s="227" t="str">
        <f>VLOOKUP(D61,四级成绩!B$2:C$178,2,FALSE)</f>
        <v>572</v>
      </c>
      <c r="AS61" s="226" t="str">
        <f>VLOOKUP(D61,必修课优良率!A$1:D$173,4,FALSE)</f>
        <v>否</v>
      </c>
    </row>
    <row r="62" s="2" customFormat="1" spans="1:45">
      <c r="A62" s="211">
        <v>59</v>
      </c>
      <c r="B62" s="211">
        <v>45</v>
      </c>
      <c r="C62" s="211" t="s">
        <v>157</v>
      </c>
      <c r="D62" s="5" t="s">
        <v>158</v>
      </c>
      <c r="E62" s="211" t="str">
        <f>VLOOKUP(D62,美育!B$2:E$182,2,FALSE)</f>
        <v>化工类24-2班</v>
      </c>
      <c r="F62" s="214">
        <f>VLOOKUP(D62,互评分!C$2:F$181,4,FALSE)</f>
        <v>97.75</v>
      </c>
      <c r="G62" s="214">
        <f>VLOOKUP(D62,辅导员加分!B$2:C$176,2,FALSE)</f>
        <v>94</v>
      </c>
      <c r="H62" s="214">
        <f>VLOOKUP(D62,互评分!C$2:F$181,3,FALSE)</f>
        <v>100</v>
      </c>
      <c r="I62" s="214">
        <f>VLOOKUP(D62,互评分!C$2:F$181,2,FALSE)</f>
        <v>97</v>
      </c>
      <c r="J62" s="214">
        <f>F62*0.2</f>
        <v>19.55</v>
      </c>
      <c r="K62" s="214">
        <f>G62*0.5</f>
        <v>47</v>
      </c>
      <c r="L62" s="214">
        <f>H62*0.2</f>
        <v>20</v>
      </c>
      <c r="M62" s="214">
        <f>I62*0.1</f>
        <v>9.7</v>
      </c>
      <c r="N62" s="214">
        <f>SUM(J62:M62)*0.7</f>
        <v>67.375</v>
      </c>
      <c r="O62" s="214">
        <f>VLOOKUP(D62,学生干部加分!A$1:C$140,3,FALSE)</f>
        <v>8</v>
      </c>
      <c r="P62" s="214">
        <v>0</v>
      </c>
      <c r="Q62" s="214">
        <v>0</v>
      </c>
      <c r="R62" s="214">
        <f>N62+O62+P62-Q62</f>
        <v>75.375</v>
      </c>
      <c r="S62" s="214">
        <f>R62*0.15</f>
        <v>11.30625</v>
      </c>
      <c r="T62" s="217">
        <v>81.9404761904762</v>
      </c>
      <c r="U62" s="217">
        <v>75</v>
      </c>
      <c r="V62" s="216">
        <f>IF(U62&gt;0,T62*0.9+U62*0.1,T62)</f>
        <v>81.2464285714286</v>
      </c>
      <c r="W62" s="215">
        <v>0</v>
      </c>
      <c r="X62" s="215">
        <f>V62*0.85+W62</f>
        <v>69.0594642857143</v>
      </c>
      <c r="Y62" s="215">
        <f>0.7*X62</f>
        <v>48.341625</v>
      </c>
      <c r="Z62" s="221">
        <f>VLOOKUP(D62,体测成绩!B$2:C$273,2,FALSE)</f>
        <v>58.5</v>
      </c>
      <c r="AA62" s="222" t="str">
        <f>VLOOKUP(D62,体育锻炼成绩!A$2:B$182,2,FALSE)</f>
        <v>100.00</v>
      </c>
      <c r="AB62" s="221">
        <f>0.8*Z62</f>
        <v>46.8</v>
      </c>
      <c r="AC62" s="221">
        <f>AA62*0.2</f>
        <v>20</v>
      </c>
      <c r="AD62" s="221">
        <f>SUM(AB62:AC62)*0.7</f>
        <v>46.76</v>
      </c>
      <c r="AE62" s="221">
        <v>0</v>
      </c>
      <c r="AF62" s="221">
        <f>AD62+AE62</f>
        <v>46.76</v>
      </c>
      <c r="AG62" s="221">
        <f>AF62*0.05</f>
        <v>2.338</v>
      </c>
      <c r="AH62" s="223">
        <f>VLOOKUP(D62,美育!B$2:F$182,5,FALSE)</f>
        <v>43</v>
      </c>
      <c r="AI62" s="223">
        <f>VLOOKUP(D62,美育!B$2:E$182,4,FALSE)</f>
        <v>0</v>
      </c>
      <c r="AJ62" s="223">
        <f>AH62+AI62</f>
        <v>43</v>
      </c>
      <c r="AK62" s="223">
        <f>AJ62*0.05</f>
        <v>2.15</v>
      </c>
      <c r="AL62" s="224">
        <f>VLOOKUP(D62,劳育基础分!B$3:AF$182,31,FALSE)</f>
        <v>44</v>
      </c>
      <c r="AM62" s="224">
        <v>0</v>
      </c>
      <c r="AN62" s="224">
        <f>AL62+AM62</f>
        <v>44</v>
      </c>
      <c r="AO62" s="224">
        <f>AN62*0.05</f>
        <v>2.2</v>
      </c>
      <c r="AP62" s="225">
        <f>S62+Y62+AG62+AK62+AO62</f>
        <v>66.335875</v>
      </c>
      <c r="AQ62" s="226" t="str">
        <f>VLOOKUP(D62,必修课优良率!A$1:B$173,2,FALSE)</f>
        <v>85.71%</v>
      </c>
      <c r="AR62" s="227">
        <f>VLOOKUP(D62,四级成绩!B$2:C$178,2,FALSE)</f>
        <v>497</v>
      </c>
      <c r="AS62" s="226" t="str">
        <f>VLOOKUP(D62,必修课优良率!A$1:D$173,4,FALSE)</f>
        <v>否</v>
      </c>
    </row>
    <row r="63" s="2" customFormat="1" spans="1:45">
      <c r="A63" s="211">
        <v>60</v>
      </c>
      <c r="B63" s="211">
        <v>37</v>
      </c>
      <c r="C63" s="211" t="s">
        <v>159</v>
      </c>
      <c r="D63" s="5" t="s">
        <v>160</v>
      </c>
      <c r="E63" s="211" t="str">
        <f>VLOOKUP(D63,美育!B$2:E$182,2,FALSE)</f>
        <v>化工类24-2班</v>
      </c>
      <c r="F63" s="214">
        <f>VLOOKUP(D63,互评分!C$2:F$181,4,FALSE)</f>
        <v>97.2857142857143</v>
      </c>
      <c r="G63" s="214">
        <f>VLOOKUP(D63,辅导员加分!B$2:C$176,2,FALSE)</f>
        <v>90</v>
      </c>
      <c r="H63" s="214">
        <f>VLOOKUP(D63,互评分!C$2:F$181,3,FALSE)</f>
        <v>100</v>
      </c>
      <c r="I63" s="214">
        <f>VLOOKUP(D63,互评分!C$2:F$181,2,FALSE)</f>
        <v>90</v>
      </c>
      <c r="J63" s="214">
        <f>F63*0.2</f>
        <v>19.4571428571429</v>
      </c>
      <c r="K63" s="214">
        <f>G63*0.5</f>
        <v>45</v>
      </c>
      <c r="L63" s="214">
        <f>H63*0.2</f>
        <v>20</v>
      </c>
      <c r="M63" s="214">
        <f>I63*0.1</f>
        <v>9</v>
      </c>
      <c r="N63" s="214">
        <f>SUM(J63:M63)*0.7</f>
        <v>65.42</v>
      </c>
      <c r="O63" s="214">
        <f>VLOOKUP(D63,学生干部加分!A$1:C$140,3,FALSE)</f>
        <v>4</v>
      </c>
      <c r="P63" s="214">
        <v>0</v>
      </c>
      <c r="Q63" s="214">
        <v>0</v>
      </c>
      <c r="R63" s="214">
        <f>N63+O63+P63-Q63</f>
        <v>69.42</v>
      </c>
      <c r="S63" s="214">
        <f>R63*0.15</f>
        <v>10.413</v>
      </c>
      <c r="T63" s="215">
        <v>82.5243902439024</v>
      </c>
      <c r="U63" s="215">
        <v>87</v>
      </c>
      <c r="V63" s="216">
        <f>IF(U63&gt;0,T63*0.9+U63*0.1,T63)</f>
        <v>82.9719512195122</v>
      </c>
      <c r="W63" s="215">
        <v>0</v>
      </c>
      <c r="X63" s="215">
        <f>V63*0.85+W63</f>
        <v>70.5261585365853</v>
      </c>
      <c r="Y63" s="215">
        <f>0.7*X63</f>
        <v>49.3683109756097</v>
      </c>
      <c r="Z63" s="221">
        <f>VLOOKUP(D63,体测成绩!B$2:C$273,2,FALSE)</f>
        <v>60</v>
      </c>
      <c r="AA63" s="222" t="str">
        <f>VLOOKUP(D63,体育锻炼成绩!A$2:B$182,2,FALSE)</f>
        <v>100.00</v>
      </c>
      <c r="AB63" s="221">
        <f>0.8*Z63</f>
        <v>48</v>
      </c>
      <c r="AC63" s="221">
        <f>AA63*0.2</f>
        <v>20</v>
      </c>
      <c r="AD63" s="221">
        <f>SUM(AB63:AC63)*0.7</f>
        <v>47.6</v>
      </c>
      <c r="AE63" s="221">
        <v>0</v>
      </c>
      <c r="AF63" s="221">
        <f>AD63+AE63</f>
        <v>47.6</v>
      </c>
      <c r="AG63" s="221">
        <f>AF63*0.05</f>
        <v>2.38</v>
      </c>
      <c r="AH63" s="223">
        <f>VLOOKUP(D63,美育!B$2:F$182,5,FALSE)</f>
        <v>35</v>
      </c>
      <c r="AI63" s="223">
        <f>VLOOKUP(D63,美育!B$2:E$182,4,FALSE)</f>
        <v>0</v>
      </c>
      <c r="AJ63" s="223">
        <f>AH63+AI63</f>
        <v>35</v>
      </c>
      <c r="AK63" s="223">
        <f>AJ63*0.05</f>
        <v>1.75</v>
      </c>
      <c r="AL63" s="224">
        <f>VLOOKUP(D63,劳育基础分!B$3:AF$182,31,FALSE)</f>
        <v>41.5</v>
      </c>
      <c r="AM63" s="224">
        <v>0</v>
      </c>
      <c r="AN63" s="224">
        <f>AL63+AM63</f>
        <v>41.5</v>
      </c>
      <c r="AO63" s="224">
        <f>AN63*0.05</f>
        <v>2.075</v>
      </c>
      <c r="AP63" s="225">
        <f>S63+Y63+AG63+AK63+AO63</f>
        <v>65.9863109756097</v>
      </c>
      <c r="AQ63" s="226" t="str">
        <f>VLOOKUP(D63,必修课优良率!A$1:B$173,2,FALSE)</f>
        <v>66.67%</v>
      </c>
      <c r="AR63" s="227">
        <f>VLOOKUP(D63,四级成绩!B$2:C$178,2,FALSE)</f>
        <v>502</v>
      </c>
      <c r="AS63" s="226" t="str">
        <f>VLOOKUP(D63,必修课优良率!A$1:D$173,4,FALSE)</f>
        <v>否</v>
      </c>
    </row>
    <row r="64" s="2" customFormat="1" spans="1:45">
      <c r="A64" s="211">
        <v>61</v>
      </c>
      <c r="B64" s="211">
        <v>95</v>
      </c>
      <c r="C64" s="211">
        <v>2024010521</v>
      </c>
      <c r="D64" s="5" t="s">
        <v>161</v>
      </c>
      <c r="E64" s="211" t="str">
        <f>VLOOKUP(D64,美育!B$2:E$182,2,FALSE)</f>
        <v>化工类24-3班</v>
      </c>
      <c r="F64" s="214">
        <f>VLOOKUP(D64,互评分!C$2:F$181,4,FALSE)</f>
        <v>99.5925925925926</v>
      </c>
      <c r="G64" s="214">
        <f>VLOOKUP(D64,辅导员加分!B$2:C$176,2,FALSE)</f>
        <v>94</v>
      </c>
      <c r="H64" s="214">
        <f>VLOOKUP(D64,互评分!C$2:F$181,3,FALSE)</f>
        <v>100</v>
      </c>
      <c r="I64" s="214">
        <f>VLOOKUP(D64,互评分!C$2:F$181,2,FALSE)</f>
        <v>100</v>
      </c>
      <c r="J64" s="214">
        <f>F64*0.2</f>
        <v>19.9185185185185</v>
      </c>
      <c r="K64" s="214">
        <f>G64*0.5</f>
        <v>47</v>
      </c>
      <c r="L64" s="214">
        <f>H64*0.2</f>
        <v>20</v>
      </c>
      <c r="M64" s="214">
        <f>I64*0.1</f>
        <v>10</v>
      </c>
      <c r="N64" s="214">
        <f>SUM(J64:M64)*0.7</f>
        <v>67.842962962963</v>
      </c>
      <c r="O64" s="214">
        <f>VLOOKUP(D64,学生干部加分!A$1:C$140,3,FALSE)</f>
        <v>8</v>
      </c>
      <c r="P64" s="214">
        <v>0</v>
      </c>
      <c r="Q64" s="214">
        <v>0</v>
      </c>
      <c r="R64" s="214">
        <f>N64+O64+P64-Q64</f>
        <v>75.842962962963</v>
      </c>
      <c r="S64" s="214">
        <f>R64*0.15</f>
        <v>11.3764444444444</v>
      </c>
      <c r="T64" s="215">
        <f>VLOOKUP(D64,[1]必修课成绩!C$71:AE$100,29,FALSE)</f>
        <v>76.525</v>
      </c>
      <c r="U64" s="215">
        <f>VLOOKUP(D64,[1]选修课成绩!C$72:AC$101,27,FALSE)</f>
        <v>87.66666667</v>
      </c>
      <c r="V64" s="216">
        <f>IF(U64&gt;0,T64*0.9+U64*0.1,T64)</f>
        <v>77.639166667</v>
      </c>
      <c r="W64" s="215">
        <v>0</v>
      </c>
      <c r="X64" s="215">
        <f>V64*0.85+W64</f>
        <v>65.99329166695</v>
      </c>
      <c r="Y64" s="215">
        <f>0.7*X64</f>
        <v>46.195304166865</v>
      </c>
      <c r="Z64" s="221">
        <f>VLOOKUP(D64,体测成绩!B$2:C$273,2,FALSE)</f>
        <v>74.6</v>
      </c>
      <c r="AA64" s="222" t="str">
        <f>VLOOKUP(D64,体育锻炼成绩!A$2:B$182,2,FALSE)</f>
        <v>100.00</v>
      </c>
      <c r="AB64" s="221">
        <f>0.8*Z64</f>
        <v>59.68</v>
      </c>
      <c r="AC64" s="221">
        <f>AA64*0.2</f>
        <v>20</v>
      </c>
      <c r="AD64" s="221">
        <f>SUM(AB64:AC64)*0.7</f>
        <v>55.776</v>
      </c>
      <c r="AE64" s="221">
        <f>VLOOKUP(D64,体育加分汇总!A$1:C$79,3,FALSE)</f>
        <v>4</v>
      </c>
      <c r="AF64" s="221">
        <f>AD64+AE64</f>
        <v>59.776</v>
      </c>
      <c r="AG64" s="221">
        <f>AF64*0.05</f>
        <v>2.9888</v>
      </c>
      <c r="AH64" s="223">
        <f>VLOOKUP(D64,美育!B$2:F$182,5,FALSE)</f>
        <v>55</v>
      </c>
      <c r="AI64" s="223">
        <f>VLOOKUP(D64,美育!B$2:E$182,4,FALSE)</f>
        <v>0</v>
      </c>
      <c r="AJ64" s="223">
        <f>AH64+AI64</f>
        <v>55</v>
      </c>
      <c r="AK64" s="223">
        <f>AJ64*0.05</f>
        <v>2.75</v>
      </c>
      <c r="AL64" s="224">
        <f>VLOOKUP(D64,劳育基础分!B$3:AF$182,31,FALSE)</f>
        <v>52</v>
      </c>
      <c r="AM64" s="224">
        <v>0</v>
      </c>
      <c r="AN64" s="224">
        <f>AL64+AM64</f>
        <v>52</v>
      </c>
      <c r="AO64" s="224">
        <f>AN64*0.05</f>
        <v>2.6</v>
      </c>
      <c r="AP64" s="225">
        <f>S64+Y64+AG64+AK64+AO64</f>
        <v>65.9105486113094</v>
      </c>
      <c r="AQ64" s="226" t="str">
        <f>VLOOKUP(D64,必修课优良率!A$1:B$173,2,FALSE)</f>
        <v>61.90%</v>
      </c>
      <c r="AR64" s="227">
        <f>VLOOKUP(D64,四级成绩!B$2:C$178,2,FALSE)</f>
        <v>528</v>
      </c>
      <c r="AS64" s="226" t="str">
        <f>VLOOKUP(D64,必修课优良率!A$1:D$173,4,FALSE)</f>
        <v>否</v>
      </c>
    </row>
    <row r="65" s="2" customFormat="1" spans="1:45">
      <c r="A65" s="211">
        <v>62</v>
      </c>
      <c r="B65" s="211">
        <v>35</v>
      </c>
      <c r="C65" s="211" t="s">
        <v>162</v>
      </c>
      <c r="D65" s="5" t="s">
        <v>163</v>
      </c>
      <c r="E65" s="211" t="str">
        <f>VLOOKUP(D65,美育!B$2:E$182,2,FALSE)</f>
        <v>化工类24-4班</v>
      </c>
      <c r="F65" s="214">
        <f>VLOOKUP(D65,互评分!C$2:F$181,4,FALSE)</f>
        <v>96.28571</v>
      </c>
      <c r="G65" s="214">
        <f>VLOOKUP(D65,辅导员加分!B$2:C$176,2,FALSE)</f>
        <v>92</v>
      </c>
      <c r="H65" s="214">
        <f>VLOOKUP(D65,互评分!C$2:F$181,3,FALSE)</f>
        <v>95.14286</v>
      </c>
      <c r="I65" s="214">
        <f>VLOOKUP(D65,互评分!C$2:F$181,2,FALSE)</f>
        <v>100</v>
      </c>
      <c r="J65" s="214">
        <f>F65*0.2</f>
        <v>19.257142</v>
      </c>
      <c r="K65" s="214">
        <f>G65*0.5</f>
        <v>46</v>
      </c>
      <c r="L65" s="214">
        <f>H65*0.2</f>
        <v>19.028572</v>
      </c>
      <c r="M65" s="214">
        <f>I65*0.1</f>
        <v>10</v>
      </c>
      <c r="N65" s="214">
        <f>SUM(J65:M65)*0.7</f>
        <v>65.9999998</v>
      </c>
      <c r="O65" s="214">
        <f>VLOOKUP(D65,学生干部加分!A$1:C$140,3,FALSE)</f>
        <v>4.5</v>
      </c>
      <c r="P65" s="214">
        <v>0</v>
      </c>
      <c r="Q65" s="214">
        <v>0</v>
      </c>
      <c r="R65" s="214">
        <f>N65+O65+P65-Q65</f>
        <v>70.4999998</v>
      </c>
      <c r="S65" s="214">
        <f>R65*0.15</f>
        <v>10.57499997</v>
      </c>
      <c r="T65" s="215">
        <v>82.7926829268293</v>
      </c>
      <c r="U65" s="215">
        <v>79.2</v>
      </c>
      <c r="V65" s="216">
        <f>IF(U65&gt;0,T65*0.9+U65*0.1,T65)</f>
        <v>82.4334146341464</v>
      </c>
      <c r="W65" s="215">
        <f>VLOOKUP(D65,智育加分汇总!A$2:C$44,3,FALSE)</f>
        <v>0.3</v>
      </c>
      <c r="X65" s="215">
        <f>V65*0.85+W65</f>
        <v>70.3684024390244</v>
      </c>
      <c r="Y65" s="215">
        <f>0.7*X65</f>
        <v>49.2578817073171</v>
      </c>
      <c r="Z65" s="221">
        <f>VLOOKUP(D65,体测成绩!B$2:C$273,2,FALSE)</f>
        <v>84</v>
      </c>
      <c r="AA65" s="222" t="str">
        <f>VLOOKUP(D65,体育锻炼成绩!A$2:B$182,2,FALSE)</f>
        <v>100.00</v>
      </c>
      <c r="AB65" s="221">
        <f>0.8*Z65</f>
        <v>67.2</v>
      </c>
      <c r="AC65" s="221">
        <f>AA65*0.2</f>
        <v>20</v>
      </c>
      <c r="AD65" s="221">
        <f>SUM(AB65:AC65)*0.7</f>
        <v>61.04</v>
      </c>
      <c r="AE65" s="221">
        <f>VLOOKUP(D65,体育加分汇总!A$1:C$79,3,FALSE)</f>
        <v>20</v>
      </c>
      <c r="AF65" s="221">
        <f>AD65+AE65</f>
        <v>81.04</v>
      </c>
      <c r="AG65" s="221">
        <f>AF65*0.05</f>
        <v>4.052</v>
      </c>
      <c r="AH65" s="223">
        <f>VLOOKUP(D65,美育!B$2:F$182,5,FALSE)</f>
        <v>0</v>
      </c>
      <c r="AI65" s="223">
        <f>VLOOKUP(D65,美育!B$2:E$182,4,FALSE)</f>
        <v>0</v>
      </c>
      <c r="AJ65" s="223">
        <f>AH65+AI65</f>
        <v>0</v>
      </c>
      <c r="AK65" s="223">
        <f>AJ65*0.05</f>
        <v>0</v>
      </c>
      <c r="AL65" s="224">
        <f>VLOOKUP(D65,劳育基础分!B$3:AF$182,31,FALSE)</f>
        <v>40</v>
      </c>
      <c r="AM65" s="224">
        <v>0</v>
      </c>
      <c r="AN65" s="224">
        <f>AL65+AM65</f>
        <v>40</v>
      </c>
      <c r="AO65" s="224">
        <f>AN65*0.05</f>
        <v>2</v>
      </c>
      <c r="AP65" s="225">
        <f>S65+Y65+AG65+AK65+AO65</f>
        <v>65.8848816773171</v>
      </c>
      <c r="AQ65" s="226" t="str">
        <f>VLOOKUP(D65,必修课优良率!A$1:B$173,2,FALSE)</f>
        <v>71.43%</v>
      </c>
      <c r="AR65" s="227">
        <f>VLOOKUP(D65,四级成绩!B$2:C$178,2,FALSE)</f>
        <v>445</v>
      </c>
      <c r="AS65" s="226" t="str">
        <f>VLOOKUP(D65,必修课优良率!A$1:D$173,4,FALSE)</f>
        <v>否</v>
      </c>
    </row>
    <row r="66" s="2" customFormat="1" spans="1:45">
      <c r="A66" s="211">
        <v>63</v>
      </c>
      <c r="B66" s="211">
        <v>139</v>
      </c>
      <c r="C66" s="211" t="s">
        <v>164</v>
      </c>
      <c r="D66" s="5" t="s">
        <v>165</v>
      </c>
      <c r="E66" s="211" t="str">
        <f>VLOOKUP(D66,美育!B$2:E$182,2,FALSE)</f>
        <v>化工类24-1班</v>
      </c>
      <c r="F66" s="214">
        <f>VLOOKUP(D66,互评分!C$2:F$181,4,FALSE)</f>
        <v>98.55555556</v>
      </c>
      <c r="G66" s="214">
        <f>VLOOKUP(D66,辅导员加分!B$2:C$176,2,FALSE)</f>
        <v>92</v>
      </c>
      <c r="H66" s="214">
        <f>VLOOKUP(D66,互评分!C$2:F$181,3,FALSE)</f>
        <v>100</v>
      </c>
      <c r="I66" s="214">
        <f>VLOOKUP(D66,互评分!C$2:F$181,2,FALSE)</f>
        <v>98</v>
      </c>
      <c r="J66" s="214">
        <f>F66*0.2</f>
        <v>19.711111112</v>
      </c>
      <c r="K66" s="214">
        <f>G66*0.5</f>
        <v>46</v>
      </c>
      <c r="L66" s="214">
        <f>H66*0.2</f>
        <v>20</v>
      </c>
      <c r="M66" s="214">
        <f>I66*0.1</f>
        <v>9.8</v>
      </c>
      <c r="N66" s="214">
        <f>SUM(J66:M66)*0.7</f>
        <v>66.8577777784</v>
      </c>
      <c r="O66" s="214">
        <f>VLOOKUP(D66,学生干部加分!A$1:C$140,3,FALSE)</f>
        <v>8</v>
      </c>
      <c r="P66" s="214">
        <v>0</v>
      </c>
      <c r="Q66" s="214">
        <v>0</v>
      </c>
      <c r="R66" s="214">
        <f>N66+O66+P66-Q66</f>
        <v>74.8577777784</v>
      </c>
      <c r="S66" s="214">
        <f>R66*0.15</f>
        <v>11.22866666676</v>
      </c>
      <c r="T66" s="215">
        <v>72.5641025641026</v>
      </c>
      <c r="U66" s="215">
        <v>87.3333333333333</v>
      </c>
      <c r="V66" s="216">
        <f>IF(U66&gt;0,T66*0.9+U66*0.1,T66)</f>
        <v>74.0410256410257</v>
      </c>
      <c r="W66" s="215">
        <f>VLOOKUP(D66,智育加分汇总!A$2:C$44,3,FALSE)</f>
        <v>3</v>
      </c>
      <c r="X66" s="215">
        <f>V66*0.85+W66</f>
        <v>65.9348717948718</v>
      </c>
      <c r="Y66" s="215">
        <f>0.7*X66</f>
        <v>46.1544102564103</v>
      </c>
      <c r="Z66" s="221">
        <f>VLOOKUP(D66,体测成绩!B$2:C$273,2,FALSE)</f>
        <v>60</v>
      </c>
      <c r="AA66" s="222" t="str">
        <f>VLOOKUP(D66,体育锻炼成绩!A$2:B$182,2,FALSE)</f>
        <v>100.00</v>
      </c>
      <c r="AB66" s="221">
        <f>0.8*Z66</f>
        <v>48</v>
      </c>
      <c r="AC66" s="221">
        <f>AA66*0.2</f>
        <v>20</v>
      </c>
      <c r="AD66" s="221">
        <f>SUM(AB66:AC66)*0.7</f>
        <v>47.6</v>
      </c>
      <c r="AE66" s="221">
        <f>VLOOKUP(D66,体育加分汇总!A$1:C$79,3,FALSE)</f>
        <v>8</v>
      </c>
      <c r="AF66" s="221">
        <f>AD66+AE66</f>
        <v>55.6</v>
      </c>
      <c r="AG66" s="221">
        <f>AF66*0.05</f>
        <v>2.78</v>
      </c>
      <c r="AH66" s="223">
        <f>VLOOKUP(D66,美育!B$2:F$182,5,FALSE)</f>
        <v>70</v>
      </c>
      <c r="AI66" s="223">
        <f>VLOOKUP(D66,美育!B$2:E$182,4,FALSE)</f>
        <v>0</v>
      </c>
      <c r="AJ66" s="223">
        <f>AH66+AI66</f>
        <v>70</v>
      </c>
      <c r="AK66" s="223">
        <f>AJ66*0.05</f>
        <v>3.5</v>
      </c>
      <c r="AL66" s="224">
        <f>VLOOKUP(D66,劳育基础分!B$3:AF$182,31,FALSE)</f>
        <v>40</v>
      </c>
      <c r="AM66" s="224">
        <f>VLOOKUP(D66,劳育加分!A$3:I$34,9,FALSE)</f>
        <v>4</v>
      </c>
      <c r="AN66" s="224">
        <f>AL66+AM66</f>
        <v>44</v>
      </c>
      <c r="AO66" s="224">
        <f>AN66*0.05</f>
        <v>2.2</v>
      </c>
      <c r="AP66" s="225">
        <f>S66+Y66+AG66+AK66+AO66</f>
        <v>65.8630769231703</v>
      </c>
      <c r="AQ66" s="226" t="str">
        <f>VLOOKUP(D66,必修课优良率!A$1:B$173,2,FALSE)</f>
        <v>57.89%</v>
      </c>
      <c r="AR66" s="227">
        <f>VLOOKUP(D66,四级成绩!B$2:C$178,2,FALSE)</f>
        <v>515</v>
      </c>
      <c r="AS66" s="226" t="str">
        <f>VLOOKUP(D66,必修课优良率!A$1:D$173,4,FALSE)</f>
        <v>是</v>
      </c>
    </row>
    <row r="67" s="2" customFormat="1" spans="1:45">
      <c r="A67" s="211">
        <v>64</v>
      </c>
      <c r="B67" s="211">
        <v>44</v>
      </c>
      <c r="C67" s="211" t="s">
        <v>166</v>
      </c>
      <c r="D67" s="5" t="s">
        <v>167</v>
      </c>
      <c r="E67" s="211" t="str">
        <f>VLOOKUP(D67,美育!B$2:E$182,2,FALSE)</f>
        <v>化工类24-6班</v>
      </c>
      <c r="F67" s="214">
        <f>VLOOKUP(D67,互评分!C$2:F$181,4,FALSE)</f>
        <v>98.4615384615385</v>
      </c>
      <c r="G67" s="214">
        <f>VLOOKUP(D67,辅导员加分!B$2:C$176,2,FALSE)</f>
        <v>92</v>
      </c>
      <c r="H67" s="214">
        <f>VLOOKUP(D67,互评分!C$2:F$181,3,FALSE)</f>
        <v>100</v>
      </c>
      <c r="I67" s="214">
        <f>VLOOKUP(D67,互评分!C$2:F$181,2,FALSE)</f>
        <v>100</v>
      </c>
      <c r="J67" s="214">
        <f>F67*0.2</f>
        <v>19.6923076923077</v>
      </c>
      <c r="K67" s="214">
        <f>G67*0.5</f>
        <v>46</v>
      </c>
      <c r="L67" s="214">
        <f>H67*0.2</f>
        <v>20</v>
      </c>
      <c r="M67" s="214">
        <f>I67*0.1</f>
        <v>10</v>
      </c>
      <c r="N67" s="214">
        <f>SUM(J67:M67)*0.7</f>
        <v>66.9846153846154</v>
      </c>
      <c r="O67" s="214">
        <v>0</v>
      </c>
      <c r="P67" s="214">
        <v>0</v>
      </c>
      <c r="Q67" s="214">
        <v>0</v>
      </c>
      <c r="R67" s="214">
        <f>N67+O67+P67-Q67</f>
        <v>66.9846153846154</v>
      </c>
      <c r="S67" s="214">
        <f>R67*0.15</f>
        <v>10.0476923076923</v>
      </c>
      <c r="T67" s="215">
        <v>82.0609756097561</v>
      </c>
      <c r="U67" s="215">
        <v>0</v>
      </c>
      <c r="V67" s="216">
        <f>IF(U67&gt;0,T67*0.9+U67*0.1,T67)</f>
        <v>82.0609756097561</v>
      </c>
      <c r="W67" s="215">
        <v>0</v>
      </c>
      <c r="X67" s="215">
        <f>V67*0.85+W67</f>
        <v>69.7518292682927</v>
      </c>
      <c r="Y67" s="215">
        <f>0.7*X67</f>
        <v>48.8262804878049</v>
      </c>
      <c r="Z67" s="221">
        <f>VLOOKUP(D67,体测成绩!B$2:C$273,2,FALSE)</f>
        <v>71.2</v>
      </c>
      <c r="AA67" s="222" t="str">
        <f>VLOOKUP(D67,体育锻炼成绩!A$2:B$182,2,FALSE)</f>
        <v>100.00</v>
      </c>
      <c r="AB67" s="221">
        <f>0.8*Z67</f>
        <v>56.96</v>
      </c>
      <c r="AC67" s="221">
        <f>AA67*0.2</f>
        <v>20</v>
      </c>
      <c r="AD67" s="221">
        <f>SUM(AB67:AC67)*0.7</f>
        <v>53.872</v>
      </c>
      <c r="AE67" s="221">
        <v>0</v>
      </c>
      <c r="AF67" s="221">
        <f>AD67+AE67</f>
        <v>53.872</v>
      </c>
      <c r="AG67" s="221">
        <f>AF67*0.05</f>
        <v>2.6936</v>
      </c>
      <c r="AH67" s="223">
        <f>VLOOKUP(D67,美育!B$2:F$182,5,FALSE)</f>
        <v>60</v>
      </c>
      <c r="AI67" s="223">
        <f>VLOOKUP(D67,美育!B$2:E$182,4,FALSE)</f>
        <v>0</v>
      </c>
      <c r="AJ67" s="223">
        <f>AH67+AI67</f>
        <v>60</v>
      </c>
      <c r="AK67" s="223">
        <f>AJ67*0.05</f>
        <v>3</v>
      </c>
      <c r="AL67" s="224">
        <f>VLOOKUP(D67,劳育基础分!B$3:AF$182,31,FALSE)</f>
        <v>24</v>
      </c>
      <c r="AM67" s="224">
        <v>0</v>
      </c>
      <c r="AN67" s="224">
        <f>AL67+AM67</f>
        <v>24</v>
      </c>
      <c r="AO67" s="224">
        <f>AN67*0.05</f>
        <v>1.2</v>
      </c>
      <c r="AP67" s="225">
        <f>S67+Y67+AG67+AK67+AO67</f>
        <v>65.7675727954972</v>
      </c>
      <c r="AQ67" s="226" t="str">
        <f>VLOOKUP(D67,必修课优良率!A$1:B$173,2,FALSE)</f>
        <v>71.43%</v>
      </c>
      <c r="AR67" s="227" t="str">
        <f>VLOOKUP(D67,四级成绩!B$2:C$178,2,FALSE)</f>
        <v>497</v>
      </c>
      <c r="AS67" s="226" t="str">
        <f>VLOOKUP(D67,必修课优良率!A$1:D$173,4,FALSE)</f>
        <v>否</v>
      </c>
    </row>
    <row r="68" s="2" customFormat="1" spans="1:45">
      <c r="A68" s="211">
        <v>65</v>
      </c>
      <c r="B68" s="211">
        <v>73</v>
      </c>
      <c r="C68" s="211">
        <v>2024010620</v>
      </c>
      <c r="D68" s="5" t="s">
        <v>168</v>
      </c>
      <c r="E68" s="211" t="str">
        <f>VLOOKUP(D68,美育!B$2:E$182,2,FALSE)</f>
        <v>化工类24-6班</v>
      </c>
      <c r="F68" s="214">
        <f>VLOOKUP(D68,互评分!C$2:F$181,4,FALSE)</f>
        <v>98.4615384615385</v>
      </c>
      <c r="G68" s="214">
        <f>VLOOKUP(D68,辅导员加分!B$2:C$176,2,FALSE)</f>
        <v>92</v>
      </c>
      <c r="H68" s="214">
        <f>VLOOKUP(D68,互评分!C$2:F$181,3,FALSE)</f>
        <v>100</v>
      </c>
      <c r="I68" s="214">
        <f>VLOOKUP(D68,互评分!C$2:F$181,2,FALSE)</f>
        <v>100</v>
      </c>
      <c r="J68" s="214">
        <f>F68*0.2</f>
        <v>19.6923076923077</v>
      </c>
      <c r="K68" s="214">
        <f>G68*0.5</f>
        <v>46</v>
      </c>
      <c r="L68" s="214">
        <f>H68*0.2</f>
        <v>20</v>
      </c>
      <c r="M68" s="214">
        <f>I68*0.1</f>
        <v>10</v>
      </c>
      <c r="N68" s="214">
        <f>SUM(J68:M68)*0.7</f>
        <v>66.9846153846154</v>
      </c>
      <c r="O68" s="214">
        <f>VLOOKUP(D68,学生干部加分!A$1:C$140,3,FALSE)</f>
        <v>3.5</v>
      </c>
      <c r="P68" s="214">
        <v>0</v>
      </c>
      <c r="Q68" s="214">
        <v>0</v>
      </c>
      <c r="R68" s="214">
        <f>N68+O68+P68-Q68</f>
        <v>70.4846153846154</v>
      </c>
      <c r="S68" s="214">
        <f>R68*0.15</f>
        <v>10.5726923076923</v>
      </c>
      <c r="T68" s="215">
        <v>78.88</v>
      </c>
      <c r="U68" s="215">
        <v>89</v>
      </c>
      <c r="V68" s="216">
        <f>IF(U68&gt;0,T68*0.9+U68*0.1,T68)</f>
        <v>79.892</v>
      </c>
      <c r="W68" s="215">
        <v>0</v>
      </c>
      <c r="X68" s="215">
        <f>V68*0.85+W68</f>
        <v>67.9082</v>
      </c>
      <c r="Y68" s="215">
        <f>0.7*X68</f>
        <v>47.53574</v>
      </c>
      <c r="Z68" s="221">
        <f>VLOOKUP(D68,体测成绩!B$2:C$273,2,FALSE)</f>
        <v>77.8</v>
      </c>
      <c r="AA68" s="222" t="str">
        <f>VLOOKUP(D68,体育锻炼成绩!A$2:B$182,2,FALSE)</f>
        <v>100.00</v>
      </c>
      <c r="AB68" s="221">
        <f>0.8*Z68</f>
        <v>62.24</v>
      </c>
      <c r="AC68" s="221">
        <f>AA68*0.2</f>
        <v>20</v>
      </c>
      <c r="AD68" s="221">
        <f>SUM(AB68:AC68)*0.7</f>
        <v>57.568</v>
      </c>
      <c r="AE68" s="221">
        <f>VLOOKUP(D68,体育加分汇总!A$1:C$79,3,FALSE)</f>
        <v>14</v>
      </c>
      <c r="AF68" s="221">
        <f>AD68+AE68</f>
        <v>71.568</v>
      </c>
      <c r="AG68" s="221">
        <f>AF68*0.05</f>
        <v>3.5784</v>
      </c>
      <c r="AH68" s="223">
        <f>VLOOKUP(D68,美育!B$2:F$182,5,FALSE)</f>
        <v>40</v>
      </c>
      <c r="AI68" s="223">
        <f>VLOOKUP(D68,美育!B$2:E$182,4,FALSE)</f>
        <v>0</v>
      </c>
      <c r="AJ68" s="223">
        <f>AH68+AI68</f>
        <v>40</v>
      </c>
      <c r="AK68" s="223">
        <f>AJ68*0.05</f>
        <v>2</v>
      </c>
      <c r="AL68" s="224">
        <f>VLOOKUP(D68,劳育基础分!B$3:AF$182,31,FALSE)</f>
        <v>40</v>
      </c>
      <c r="AM68" s="224">
        <v>0</v>
      </c>
      <c r="AN68" s="224">
        <f>AL68+AM68</f>
        <v>40</v>
      </c>
      <c r="AO68" s="224">
        <f>AN68*0.05</f>
        <v>2</v>
      </c>
      <c r="AP68" s="225">
        <f>S68+Y68+AG68+AK68+AO68</f>
        <v>65.6868323076923</v>
      </c>
      <c r="AQ68" s="226">
        <v>0.7</v>
      </c>
      <c r="AR68" s="227">
        <f>VLOOKUP(D68,四级成绩!B$2:C$178,2,FALSE)</f>
        <v>474</v>
      </c>
      <c r="AS68" s="226" t="s">
        <v>91</v>
      </c>
    </row>
    <row r="69" s="2" customFormat="1" spans="1:45">
      <c r="A69" s="211">
        <v>66</v>
      </c>
      <c r="B69" s="211">
        <v>115</v>
      </c>
      <c r="C69" s="211">
        <v>2024010614</v>
      </c>
      <c r="D69" s="5" t="s">
        <v>169</v>
      </c>
      <c r="E69" s="211" t="str">
        <f>VLOOKUP(D69,美育!B$2:E$182,2,FALSE)</f>
        <v>化工类24-6班</v>
      </c>
      <c r="F69" s="214">
        <f>VLOOKUP(D69,互评分!C$2:F$181,4,FALSE)</f>
        <v>96.9615384615385</v>
      </c>
      <c r="G69" s="214">
        <f>VLOOKUP(D69,辅导员加分!B$2:C$176,2,FALSE)</f>
        <v>94</v>
      </c>
      <c r="H69" s="214">
        <f>VLOOKUP(D69,互评分!C$2:F$181,3,FALSE)</f>
        <v>100</v>
      </c>
      <c r="I69" s="214">
        <f>VLOOKUP(D69,互评分!C$2:F$181,2,FALSE)</f>
        <v>100</v>
      </c>
      <c r="J69" s="214">
        <f>F69*0.2</f>
        <v>19.3923076923077</v>
      </c>
      <c r="K69" s="214">
        <f>G69*0.5</f>
        <v>47</v>
      </c>
      <c r="L69" s="214">
        <f>H69*0.2</f>
        <v>20</v>
      </c>
      <c r="M69" s="214">
        <f>I69*0.1</f>
        <v>10</v>
      </c>
      <c r="N69" s="214">
        <f>SUM(J69:M69)*0.7</f>
        <v>67.4746153846154</v>
      </c>
      <c r="O69" s="214">
        <f>VLOOKUP(D69,学生干部加分!A$1:C$140,3,FALSE)</f>
        <v>6</v>
      </c>
      <c r="P69" s="214">
        <v>0</v>
      </c>
      <c r="Q69" s="214">
        <v>0</v>
      </c>
      <c r="R69" s="214">
        <f>N69+O69+P69-Q69</f>
        <v>73.4746153846154</v>
      </c>
      <c r="S69" s="214">
        <f>R69*0.15</f>
        <v>11.0211923076923</v>
      </c>
      <c r="T69" s="215">
        <f>VLOOKUP(D69,[1]必修课成绩!C$71:AE$100,29,FALSE)</f>
        <v>74.6125</v>
      </c>
      <c r="U69" s="215">
        <f>VLOOKUP(D69,[1]选修课成绩!C$72:AC$101,27,FALSE)</f>
        <v>70</v>
      </c>
      <c r="V69" s="216">
        <f>IF(U69&gt;0,T69*0.9+U69*0.1,T69)</f>
        <v>74.15125</v>
      </c>
      <c r="W69" s="215">
        <f>VLOOKUP(D69,智育加分汇总!A$2:C$44,3,FALSE)</f>
        <v>4.5</v>
      </c>
      <c r="X69" s="215">
        <f>V69*0.85+W69</f>
        <v>67.5285625</v>
      </c>
      <c r="Y69" s="215">
        <f>0.7*X69</f>
        <v>47.26999375</v>
      </c>
      <c r="Z69" s="221">
        <f>VLOOKUP(D69,体测成绩!B$2:C$273,2,FALSE)</f>
        <v>73.5</v>
      </c>
      <c r="AA69" s="222" t="str">
        <f>VLOOKUP(D69,体育锻炼成绩!A$2:B$182,2,FALSE)</f>
        <v>100.00</v>
      </c>
      <c r="AB69" s="221">
        <f>0.8*Z69</f>
        <v>58.8</v>
      </c>
      <c r="AC69" s="221">
        <f>AA69*0.2</f>
        <v>20</v>
      </c>
      <c r="AD69" s="221">
        <f>SUM(AB69:AC69)*0.7</f>
        <v>55.16</v>
      </c>
      <c r="AE69" s="221">
        <f>VLOOKUP(D69,体育加分汇总!A$1:C$79,3,FALSE)</f>
        <v>0</v>
      </c>
      <c r="AF69" s="221">
        <f>AD69+AE69</f>
        <v>55.16</v>
      </c>
      <c r="AG69" s="221">
        <f>AF69*0.05</f>
        <v>2.758</v>
      </c>
      <c r="AH69" s="223">
        <f>VLOOKUP(D69,美育!B$2:F$182,5,FALSE)</f>
        <v>40</v>
      </c>
      <c r="AI69" s="223">
        <f>VLOOKUP(D69,美育!B$2:E$182,4,FALSE)</f>
        <v>4</v>
      </c>
      <c r="AJ69" s="223">
        <f>AH69+AI69</f>
        <v>44</v>
      </c>
      <c r="AK69" s="223">
        <f>AJ69*0.05</f>
        <v>2.2</v>
      </c>
      <c r="AL69" s="224">
        <f>VLOOKUP(D69,劳育基础分!B$3:AF$182,31,FALSE)</f>
        <v>40</v>
      </c>
      <c r="AM69" s="224">
        <f>VLOOKUP(D69,劳育加分!A$3:I$34,9,FALSE)</f>
        <v>4</v>
      </c>
      <c r="AN69" s="224">
        <f>AL69+AM69</f>
        <v>44</v>
      </c>
      <c r="AO69" s="224">
        <f>AN69*0.05</f>
        <v>2.2</v>
      </c>
      <c r="AP69" s="225">
        <f>S69+Y69+AG69+AK69+AO69</f>
        <v>65.4491860576923</v>
      </c>
      <c r="AQ69" s="226" t="str">
        <f>VLOOKUP(D69,必修课优良率!A$1:B$173,2,FALSE)</f>
        <v>71.43%</v>
      </c>
      <c r="AR69" s="227">
        <f>VLOOKUP(D69,四级成绩!B$2:C$178,2,FALSE)</f>
        <v>438</v>
      </c>
      <c r="AS69" s="226" t="str">
        <f>VLOOKUP(D69,必修课优良率!A$1:D$173,4,FALSE)</f>
        <v>否</v>
      </c>
    </row>
    <row r="70" spans="1:45">
      <c r="A70" s="211">
        <v>67</v>
      </c>
      <c r="B70" s="211">
        <v>56</v>
      </c>
      <c r="C70" s="211" t="s">
        <v>170</v>
      </c>
      <c r="D70" s="5" t="s">
        <v>171</v>
      </c>
      <c r="E70" s="211" t="str">
        <f>VLOOKUP(D70,美育!B$2:E$182,2,FALSE)</f>
        <v>化工类24-4班</v>
      </c>
      <c r="F70" s="214">
        <f>VLOOKUP(D70,互评分!C$2:F$181,4,FALSE)</f>
        <v>96.6429</v>
      </c>
      <c r="G70" s="214">
        <f>VLOOKUP(D70,辅导员加分!B$2:C$176,2,FALSE)</f>
        <v>94</v>
      </c>
      <c r="H70" s="214">
        <f>VLOOKUP(D70,互评分!C$2:F$181,3,FALSE)</f>
        <v>98.42857</v>
      </c>
      <c r="I70" s="214">
        <f>VLOOKUP(D70,互评分!C$2:F$181,2,FALSE)</f>
        <v>100</v>
      </c>
      <c r="J70" s="214">
        <f>F70*0.2</f>
        <v>19.32858</v>
      </c>
      <c r="K70" s="214">
        <f>G70*0.5</f>
        <v>47</v>
      </c>
      <c r="L70" s="214">
        <f>H70*0.2</f>
        <v>19.685714</v>
      </c>
      <c r="M70" s="214">
        <f>I70*0.1</f>
        <v>10</v>
      </c>
      <c r="N70" s="214">
        <f>SUM(J70:M70)*0.7</f>
        <v>67.2100058</v>
      </c>
      <c r="O70" s="214">
        <f>VLOOKUP(D70,学生干部加分!A$1:C$140,3,FALSE)</f>
        <v>4</v>
      </c>
      <c r="P70" s="214">
        <v>0</v>
      </c>
      <c r="Q70" s="214">
        <v>0</v>
      </c>
      <c r="R70" s="214">
        <f>N70+O70+P70-Q70</f>
        <v>71.2100058</v>
      </c>
      <c r="S70" s="214">
        <f>R70*0.15</f>
        <v>10.68150087</v>
      </c>
      <c r="T70" s="215">
        <v>80.7317073170732</v>
      </c>
      <c r="U70" s="215">
        <v>78.5</v>
      </c>
      <c r="V70" s="216">
        <f>IF(U70&gt;0,T70*0.9+U70*0.1,T70)</f>
        <v>80.5085365853659</v>
      </c>
      <c r="W70" s="215">
        <v>0</v>
      </c>
      <c r="X70" s="215">
        <f>V70*0.85+W70</f>
        <v>68.432256097561</v>
      </c>
      <c r="Y70" s="215">
        <f>0.7*X70</f>
        <v>47.9025792682927</v>
      </c>
      <c r="Z70" s="221">
        <f>VLOOKUP(D70,体测成绩!B$2:C$273,2,FALSE)</f>
        <v>70</v>
      </c>
      <c r="AA70" s="222" t="str">
        <f>VLOOKUP(D70,体育锻炼成绩!A$2:B$182,2,FALSE)</f>
        <v>100.00</v>
      </c>
      <c r="AB70" s="221">
        <f>0.8*Z70</f>
        <v>56</v>
      </c>
      <c r="AC70" s="221">
        <f>AA70*0.2</f>
        <v>20</v>
      </c>
      <c r="AD70" s="221">
        <f>SUM(AB70:AC70)*0.7</f>
        <v>53.2</v>
      </c>
      <c r="AE70" s="221">
        <v>0</v>
      </c>
      <c r="AF70" s="221">
        <f>AD70+AE70</f>
        <v>53.2</v>
      </c>
      <c r="AG70" s="221">
        <f>AF70*0.05</f>
        <v>2.66</v>
      </c>
      <c r="AH70" s="223">
        <f>VLOOKUP(D70,美育!B$2:F$182,5,FALSE)</f>
        <v>40</v>
      </c>
      <c r="AI70" s="223">
        <f>VLOOKUP(D70,美育!B$2:E$182,4,FALSE)</f>
        <v>0</v>
      </c>
      <c r="AJ70" s="223">
        <f>AH70+AI70</f>
        <v>40</v>
      </c>
      <c r="AK70" s="223">
        <f>AJ70*0.05</f>
        <v>2</v>
      </c>
      <c r="AL70" s="224">
        <f>VLOOKUP(D70,劳育基础分!B$3:AF$182,31,FALSE)</f>
        <v>40</v>
      </c>
      <c r="AM70" s="224">
        <v>0</v>
      </c>
      <c r="AN70" s="224">
        <f>AL70+AM70</f>
        <v>40</v>
      </c>
      <c r="AO70" s="224">
        <f>AN70*0.05</f>
        <v>2</v>
      </c>
      <c r="AP70" s="225">
        <f>S70+Y70+AG70+AK70+AO70</f>
        <v>65.2440801382927</v>
      </c>
      <c r="AQ70" s="226" t="str">
        <f>VLOOKUP(D70,必修课优良率!A$1:B$173,2,FALSE)</f>
        <v>66.67%</v>
      </c>
      <c r="AR70" s="227">
        <f>VLOOKUP(D70,四级成绩!B$2:C$178,2,FALSE)</f>
        <v>548</v>
      </c>
      <c r="AS70" s="226" t="str">
        <f>VLOOKUP(D70,必修课优良率!A$1:D$173,4,FALSE)</f>
        <v>否</v>
      </c>
    </row>
    <row r="71" spans="1:45">
      <c r="A71" s="211">
        <v>68</v>
      </c>
      <c r="B71" s="211">
        <v>98</v>
      </c>
      <c r="C71" s="211" t="s">
        <v>172</v>
      </c>
      <c r="D71" s="5" t="s">
        <v>173</v>
      </c>
      <c r="E71" s="211" t="str">
        <f>VLOOKUP(D71,美育!B$2:E$182,2,FALSE)</f>
        <v>化工类24-6班</v>
      </c>
      <c r="F71" s="214">
        <f>VLOOKUP(D71,互评分!C$2:F$181,4,FALSE)</f>
        <v>98.4615384615385</v>
      </c>
      <c r="G71" s="214">
        <f>VLOOKUP(D71,辅导员加分!B$2:C$176,2,FALSE)</f>
        <v>92</v>
      </c>
      <c r="H71" s="214">
        <f>VLOOKUP(D71,互评分!C$2:F$181,3,FALSE)</f>
        <v>100</v>
      </c>
      <c r="I71" s="214">
        <f>VLOOKUP(D71,互评分!C$2:F$181,2,FALSE)</f>
        <v>100</v>
      </c>
      <c r="J71" s="214">
        <f>F71*0.2</f>
        <v>19.6923076923077</v>
      </c>
      <c r="K71" s="214">
        <f>G71*0.5</f>
        <v>46</v>
      </c>
      <c r="L71" s="214">
        <f>H71*0.2</f>
        <v>20</v>
      </c>
      <c r="M71" s="214">
        <f>I71*0.1</f>
        <v>10</v>
      </c>
      <c r="N71" s="214">
        <f>SUM(J71:M71)*0.7</f>
        <v>66.9846153846154</v>
      </c>
      <c r="O71" s="214">
        <f>VLOOKUP(D71,学生干部加分!A$1:C$140,3,FALSE)</f>
        <v>7.8</v>
      </c>
      <c r="P71" s="214">
        <v>0</v>
      </c>
      <c r="Q71" s="214">
        <v>0</v>
      </c>
      <c r="R71" s="214">
        <f>N71+O71+P71-Q71</f>
        <v>74.7846153846154</v>
      </c>
      <c r="S71" s="214">
        <f>R71*0.15</f>
        <v>11.2176923076923</v>
      </c>
      <c r="T71" s="215">
        <v>76.2682926829268</v>
      </c>
      <c r="U71" s="215">
        <v>86</v>
      </c>
      <c r="V71" s="216">
        <f>IF(U71&gt;0,T71*0.9+U71*0.1,T71)</f>
        <v>77.2414634146341</v>
      </c>
      <c r="W71" s="215">
        <f>VLOOKUP(D71,智育加分汇总!A$2:C$44,3,FALSE)</f>
        <v>4.1667</v>
      </c>
      <c r="X71" s="215">
        <f>V71*0.85+W71</f>
        <v>69.821943902439</v>
      </c>
      <c r="Y71" s="215">
        <f>0.7*X71</f>
        <v>48.8753607317073</v>
      </c>
      <c r="Z71" s="221">
        <f>VLOOKUP(D71,体测成绩!B$2:C$273,2,FALSE)</f>
        <v>60.7</v>
      </c>
      <c r="AA71" s="222" t="str">
        <f>VLOOKUP(D71,体育锻炼成绩!A$2:B$182,2,FALSE)</f>
        <v>100.00</v>
      </c>
      <c r="AB71" s="221">
        <f>0.8*Z71</f>
        <v>48.56</v>
      </c>
      <c r="AC71" s="221">
        <f>AA71*0.2</f>
        <v>20</v>
      </c>
      <c r="AD71" s="221">
        <f>SUM(AB71:AC71)*0.7</f>
        <v>47.992</v>
      </c>
      <c r="AE71" s="221">
        <f>VLOOKUP(D71,体育加分汇总!A$1:C$79,3,FALSE)</f>
        <v>0</v>
      </c>
      <c r="AF71" s="221">
        <f>AD71+AE71</f>
        <v>47.992</v>
      </c>
      <c r="AG71" s="221">
        <f>AF71*0.05</f>
        <v>2.3996</v>
      </c>
      <c r="AH71" s="223">
        <f>VLOOKUP(D71,美育!B$2:F$182,5,FALSE)</f>
        <v>9</v>
      </c>
      <c r="AI71" s="223">
        <f>VLOOKUP(D71,美育!B$2:E$182,4,FALSE)</f>
        <v>0</v>
      </c>
      <c r="AJ71" s="223">
        <f>AH71+AI71</f>
        <v>9</v>
      </c>
      <c r="AK71" s="223">
        <f>AJ71*0.05</f>
        <v>0.45</v>
      </c>
      <c r="AL71" s="224">
        <f>VLOOKUP(D71,劳育基础分!B$3:AF$182,31,FALSE)</f>
        <v>40</v>
      </c>
      <c r="AM71" s="224">
        <v>0</v>
      </c>
      <c r="AN71" s="224">
        <f>AL71+AM71</f>
        <v>40</v>
      </c>
      <c r="AO71" s="224">
        <f>AN71*0.05</f>
        <v>2</v>
      </c>
      <c r="AP71" s="225">
        <f>S71+Y71+AG71+AK71+AO71</f>
        <v>64.9426530393996</v>
      </c>
      <c r="AQ71" s="226" t="str">
        <f>VLOOKUP(D71,必修课优良率!A$1:B$173,2,FALSE)</f>
        <v>52.38%</v>
      </c>
      <c r="AR71" s="227" t="str">
        <f>VLOOKUP(D71,四级成绩!B$2:C$178,2,FALSE)</f>
        <v>457</v>
      </c>
      <c r="AS71" s="226" t="str">
        <f>VLOOKUP(D71,必修课优良率!A$1:D$173,4,FALSE)</f>
        <v>否</v>
      </c>
    </row>
    <row r="72" spans="1:45">
      <c r="A72" s="211">
        <v>69</v>
      </c>
      <c r="B72" s="211">
        <v>43</v>
      </c>
      <c r="C72" s="211" t="s">
        <v>174</v>
      </c>
      <c r="D72" s="5" t="s">
        <v>175</v>
      </c>
      <c r="E72" s="211" t="str">
        <f>VLOOKUP(D72,美育!B$2:E$182,2,FALSE)</f>
        <v>化工类24-5班</v>
      </c>
      <c r="F72" s="214">
        <f>VLOOKUP(D72,互评分!C$2:F$181,4,FALSE)</f>
        <v>99.7407407407407</v>
      </c>
      <c r="G72" s="214">
        <f>VLOOKUP(D72,辅导员加分!B$2:C$176,2,FALSE)</f>
        <v>92</v>
      </c>
      <c r="H72" s="214">
        <f>VLOOKUP(D72,互评分!C$2:F$181,3,FALSE)</f>
        <v>100</v>
      </c>
      <c r="I72" s="214">
        <f>VLOOKUP(D72,互评分!C$2:F$181,2,FALSE)</f>
        <v>90</v>
      </c>
      <c r="J72" s="214">
        <f>F72*0.2</f>
        <v>19.9481481481481</v>
      </c>
      <c r="K72" s="214">
        <f>G72*0.5</f>
        <v>46</v>
      </c>
      <c r="L72" s="214">
        <f>H72*0.2</f>
        <v>20</v>
      </c>
      <c r="M72" s="214">
        <f>I72*0.1</f>
        <v>9</v>
      </c>
      <c r="N72" s="214">
        <f>SUM(J72:M72)*0.7</f>
        <v>66.4637037037037</v>
      </c>
      <c r="O72" s="214">
        <v>0</v>
      </c>
      <c r="P72" s="214">
        <v>0</v>
      </c>
      <c r="Q72" s="214">
        <v>0</v>
      </c>
      <c r="R72" s="214">
        <f>N72+O72+P72-Q72</f>
        <v>66.4637037037037</v>
      </c>
      <c r="S72" s="214">
        <f>R72*0.15</f>
        <v>9.96955555555555</v>
      </c>
      <c r="T72" s="215">
        <v>82.109756097561</v>
      </c>
      <c r="U72" s="215">
        <v>80.6666666666667</v>
      </c>
      <c r="V72" s="216">
        <f>IF(U72&gt;0,T72*0.9+U72*0.1,T72)</f>
        <v>81.9654471544716</v>
      </c>
      <c r="W72" s="215">
        <v>0</v>
      </c>
      <c r="X72" s="215">
        <f>V72*0.85+W72</f>
        <v>69.6706300813008</v>
      </c>
      <c r="Y72" s="215">
        <f>0.7*X72</f>
        <v>48.7694410569106</v>
      </c>
      <c r="Z72" s="221">
        <f>VLOOKUP(D72,体测成绩!B$2:C$273,2,FALSE)</f>
        <v>63.6</v>
      </c>
      <c r="AA72" s="222" t="str">
        <f>VLOOKUP(D72,体育锻炼成绩!A$2:B$182,2,FALSE)</f>
        <v>100.00</v>
      </c>
      <c r="AB72" s="221">
        <f>0.8*Z72</f>
        <v>50.88</v>
      </c>
      <c r="AC72" s="221">
        <f>AA72*0.2</f>
        <v>20</v>
      </c>
      <c r="AD72" s="221">
        <f>SUM(AB72:AC72)*0.7</f>
        <v>49.616</v>
      </c>
      <c r="AE72" s="221">
        <v>0</v>
      </c>
      <c r="AF72" s="221">
        <f>AD72+AE72</f>
        <v>49.616</v>
      </c>
      <c r="AG72" s="221">
        <f>AF72*0.05</f>
        <v>2.4808</v>
      </c>
      <c r="AH72" s="223">
        <f>VLOOKUP(D72,美育!B$2:F$182,5,FALSE)</f>
        <v>30</v>
      </c>
      <c r="AI72" s="223">
        <f>VLOOKUP(D72,美育!B$2:E$182,4,FALSE)</f>
        <v>0</v>
      </c>
      <c r="AJ72" s="223">
        <f>AH72+AI72</f>
        <v>30</v>
      </c>
      <c r="AK72" s="223">
        <f>AJ72*0.05</f>
        <v>1.5</v>
      </c>
      <c r="AL72" s="224">
        <f>VLOOKUP(D72,劳育基础分!B$3:AF$182,31,FALSE)</f>
        <v>44</v>
      </c>
      <c r="AM72" s="224">
        <v>0</v>
      </c>
      <c r="AN72" s="224">
        <f>AL72+AM72</f>
        <v>44</v>
      </c>
      <c r="AO72" s="224">
        <f>AN72*0.05</f>
        <v>2.2</v>
      </c>
      <c r="AP72" s="225">
        <f>S72+Y72+AG72+AK72+AO72</f>
        <v>64.9197966124661</v>
      </c>
      <c r="AQ72" s="226" t="str">
        <f>VLOOKUP(D72,必修课优良率!A$1:B$173,2,FALSE)</f>
        <v>71.43%</v>
      </c>
      <c r="AR72" s="227">
        <f>VLOOKUP(D72,四级成绩!B$2:C$178,2,FALSE)</f>
        <v>443</v>
      </c>
      <c r="AS72" s="226" t="str">
        <f>VLOOKUP(D72,必修课优良率!A$1:D$173,4,FALSE)</f>
        <v>否</v>
      </c>
    </row>
    <row r="73" spans="1:45">
      <c r="A73" s="211">
        <v>70</v>
      </c>
      <c r="B73" s="211">
        <v>62</v>
      </c>
      <c r="C73" s="211" t="s">
        <v>176</v>
      </c>
      <c r="D73" s="5" t="s">
        <v>177</v>
      </c>
      <c r="E73" s="211" t="str">
        <f>VLOOKUP(D73,美育!B$2:E$182,2,FALSE)</f>
        <v>化工类24-5班</v>
      </c>
      <c r="F73" s="214">
        <f>VLOOKUP(D73,互评分!C$2:F$181,4,FALSE)</f>
        <v>99.6666666666667</v>
      </c>
      <c r="G73" s="214">
        <f>VLOOKUP(D73,辅导员加分!B$2:C$176,2,FALSE)</f>
        <v>92</v>
      </c>
      <c r="H73" s="214">
        <f>VLOOKUP(D73,互评分!C$2:F$181,3,FALSE)</f>
        <v>100</v>
      </c>
      <c r="I73" s="214">
        <f>VLOOKUP(D73,互评分!C$2:F$181,2,FALSE)</f>
        <v>90</v>
      </c>
      <c r="J73" s="214">
        <f>F73*0.2</f>
        <v>19.9333333333333</v>
      </c>
      <c r="K73" s="214">
        <f>G73*0.5</f>
        <v>46</v>
      </c>
      <c r="L73" s="214">
        <f>H73*0.2</f>
        <v>20</v>
      </c>
      <c r="M73" s="214">
        <f>I73*0.1</f>
        <v>9</v>
      </c>
      <c r="N73" s="214">
        <f>SUM(J73:M73)*0.7</f>
        <v>66.4533333333333</v>
      </c>
      <c r="O73" s="214">
        <f>VLOOKUP(D73,学生干部加分!A$1:C$140,3,FALSE)</f>
        <v>3</v>
      </c>
      <c r="P73" s="214">
        <v>0</v>
      </c>
      <c r="Q73" s="214">
        <v>0</v>
      </c>
      <c r="R73" s="214">
        <f>N73+O73+P73-Q73</f>
        <v>69.4533333333333</v>
      </c>
      <c r="S73" s="214">
        <f>R73*0.15</f>
        <v>10.418</v>
      </c>
      <c r="T73" s="217">
        <v>79.6666666666667</v>
      </c>
      <c r="U73" s="217">
        <v>91</v>
      </c>
      <c r="V73" s="216">
        <f>IF(U73&gt;0,T73*0.9+U73*0.1,T73)</f>
        <v>80.8</v>
      </c>
      <c r="W73" s="215">
        <v>0</v>
      </c>
      <c r="X73" s="215">
        <f>V73*0.85+W73</f>
        <v>68.68</v>
      </c>
      <c r="Y73" s="215">
        <f>0.7*X73</f>
        <v>48.076</v>
      </c>
      <c r="Z73" s="221">
        <f>VLOOKUP(D73,体测成绩!B$2:C$273,2,FALSE)</f>
        <v>65.8</v>
      </c>
      <c r="AA73" s="222" t="str">
        <f>VLOOKUP(D73,体育锻炼成绩!A$2:B$182,2,FALSE)</f>
        <v>100.00</v>
      </c>
      <c r="AB73" s="221">
        <f>0.8*Z73</f>
        <v>52.64</v>
      </c>
      <c r="AC73" s="221">
        <f>AA73*0.2</f>
        <v>20</v>
      </c>
      <c r="AD73" s="221">
        <f>SUM(AB73:AC73)*0.7</f>
        <v>50.848</v>
      </c>
      <c r="AE73" s="221">
        <f>VLOOKUP(D73,体育加分汇总!A$1:C$79,3,FALSE)</f>
        <v>2</v>
      </c>
      <c r="AF73" s="221">
        <f>AD73+AE73</f>
        <v>52.848</v>
      </c>
      <c r="AG73" s="221">
        <f>AF73*0.05</f>
        <v>2.6424</v>
      </c>
      <c r="AH73" s="223">
        <f>VLOOKUP(D73,美育!B$2:F$182,5,FALSE)</f>
        <v>38</v>
      </c>
      <c r="AI73" s="223">
        <f>VLOOKUP(D73,美育!B$2:E$182,4,FALSE)</f>
        <v>0</v>
      </c>
      <c r="AJ73" s="223">
        <f>AH73+AI73</f>
        <v>38</v>
      </c>
      <c r="AK73" s="223">
        <f>AJ73*0.05</f>
        <v>1.9</v>
      </c>
      <c r="AL73" s="224">
        <f>VLOOKUP(D73,劳育基础分!B$3:AF$182,31,FALSE)</f>
        <v>37</v>
      </c>
      <c r="AM73" s="224">
        <v>0</v>
      </c>
      <c r="AN73" s="224">
        <f>AL73+AM73</f>
        <v>37</v>
      </c>
      <c r="AO73" s="224">
        <f>AN73*0.05</f>
        <v>1.85</v>
      </c>
      <c r="AP73" s="225">
        <f>S73+Y73+AG73+AK73+AO73</f>
        <v>64.8864</v>
      </c>
      <c r="AQ73" s="226" t="str">
        <f>VLOOKUP(D73,必修课优良率!A$1:B$173,2,FALSE)</f>
        <v>71.43%</v>
      </c>
      <c r="AR73" s="227">
        <f>VLOOKUP(D73,四级成绩!B$2:C$178,2,FALSE)</f>
        <v>507</v>
      </c>
      <c r="AS73" s="226" t="str">
        <f>VLOOKUP(D73,必修课优良率!A$1:D$173,4,FALSE)</f>
        <v>否</v>
      </c>
    </row>
    <row r="74" spans="1:45">
      <c r="A74" s="211">
        <v>71</v>
      </c>
      <c r="B74" s="211">
        <v>60</v>
      </c>
      <c r="C74" s="211" t="s">
        <v>178</v>
      </c>
      <c r="D74" s="5" t="s">
        <v>179</v>
      </c>
      <c r="E74" s="211" t="str">
        <f>VLOOKUP(D74,美育!B$2:E$182,2,FALSE)</f>
        <v>化工类24-2班</v>
      </c>
      <c r="F74" s="214">
        <f>VLOOKUP(D74,互评分!C$2:F$181,4,FALSE)</f>
        <v>97.5714285714286</v>
      </c>
      <c r="G74" s="214">
        <f>VLOOKUP(D74,辅导员加分!B$2:C$176,2,FALSE)</f>
        <v>94</v>
      </c>
      <c r="H74" s="214">
        <f>VLOOKUP(D74,互评分!C$2:F$181,3,FALSE)</f>
        <v>100</v>
      </c>
      <c r="I74" s="214">
        <f>VLOOKUP(D74,互评分!C$2:F$181,2,FALSE)</f>
        <v>94</v>
      </c>
      <c r="J74" s="214">
        <f>F74*0.2</f>
        <v>19.5142857142857</v>
      </c>
      <c r="K74" s="214">
        <f>G74*0.5</f>
        <v>47</v>
      </c>
      <c r="L74" s="214">
        <f>H74*0.2</f>
        <v>20</v>
      </c>
      <c r="M74" s="214">
        <f>I74*0.1</f>
        <v>9.4</v>
      </c>
      <c r="N74" s="214">
        <f>SUM(J74:M74)*0.7</f>
        <v>67.14</v>
      </c>
      <c r="O74" s="214">
        <f>VLOOKUP(D74,学生干部加分!A$1:C$140,3,FALSE)</f>
        <v>5</v>
      </c>
      <c r="P74" s="214">
        <v>0</v>
      </c>
      <c r="Q74" s="214">
        <v>0</v>
      </c>
      <c r="R74" s="214">
        <f>N74+O74+P74-Q74</f>
        <v>72.14</v>
      </c>
      <c r="S74" s="214">
        <f>R74*0.15</f>
        <v>10.821</v>
      </c>
      <c r="T74" s="215">
        <v>79.9634146341463</v>
      </c>
      <c r="U74" s="215">
        <v>0</v>
      </c>
      <c r="V74" s="216">
        <f>IF(U74&gt;0,T74*0.9+U74*0.1,T74)</f>
        <v>79.9634146341463</v>
      </c>
      <c r="W74" s="215">
        <v>0</v>
      </c>
      <c r="X74" s="215">
        <f>V74*0.85+W74</f>
        <v>67.9689024390244</v>
      </c>
      <c r="Y74" s="215">
        <f>0.7*X74</f>
        <v>47.5782317073171</v>
      </c>
      <c r="Z74" s="221">
        <f>VLOOKUP(D74,体测成绩!B$2:C$273,2,FALSE)</f>
        <v>75.4</v>
      </c>
      <c r="AA74" s="222" t="str">
        <f>VLOOKUP(D74,体育锻炼成绩!A$2:B$182,2,FALSE)</f>
        <v>100.00</v>
      </c>
      <c r="AB74" s="221">
        <f>0.8*Z74</f>
        <v>60.32</v>
      </c>
      <c r="AC74" s="221">
        <f>AA74*0.2</f>
        <v>20</v>
      </c>
      <c r="AD74" s="221">
        <f>SUM(AB74:AC74)*0.7</f>
        <v>56.224</v>
      </c>
      <c r="AE74" s="221">
        <f>VLOOKUP(D74,体育加分汇总!A$1:C$79,3,FALSE)</f>
        <v>27</v>
      </c>
      <c r="AF74" s="221">
        <f>AD74+AE74</f>
        <v>83.224</v>
      </c>
      <c r="AG74" s="221">
        <f>AF74*0.05</f>
        <v>4.1612</v>
      </c>
      <c r="AH74" s="223">
        <f>VLOOKUP(D74,美育!B$2:F$182,5,FALSE)</f>
        <v>5</v>
      </c>
      <c r="AI74" s="223">
        <f>VLOOKUP(D74,美育!B$2:E$182,4,FALSE)</f>
        <v>0</v>
      </c>
      <c r="AJ74" s="223">
        <f>AH74+AI74</f>
        <v>5</v>
      </c>
      <c r="AK74" s="223">
        <f>AJ74*0.05</f>
        <v>0.25</v>
      </c>
      <c r="AL74" s="224">
        <f>VLOOKUP(D74,劳育基础分!B$3:AF$182,31,FALSE)</f>
        <v>40</v>
      </c>
      <c r="AM74" s="224">
        <v>0</v>
      </c>
      <c r="AN74" s="224">
        <f>AL74+AM74</f>
        <v>40</v>
      </c>
      <c r="AO74" s="224">
        <f>AN74*0.05</f>
        <v>2</v>
      </c>
      <c r="AP74" s="225">
        <f>S74+Y74+AG74+AK74+AO74</f>
        <v>64.8104317073171</v>
      </c>
      <c r="AQ74" s="226" t="str">
        <f>VLOOKUP(D74,必修课优良率!A$1:B$173,2,FALSE)</f>
        <v>57.14%</v>
      </c>
      <c r="AR74" s="227" t="str">
        <f>VLOOKUP(D74,四级成绩!B$2:C$178,2,FALSE)</f>
        <v>471</v>
      </c>
      <c r="AS74" s="226" t="str">
        <f>VLOOKUP(D74,必修课优良率!A$1:D$173,4,FALSE)</f>
        <v>是</v>
      </c>
    </row>
    <row r="75" spans="1:45">
      <c r="A75" s="211">
        <v>72</v>
      </c>
      <c r="B75" s="211">
        <v>49</v>
      </c>
      <c r="C75" s="211">
        <v>2024010609</v>
      </c>
      <c r="D75" s="5" t="s">
        <v>180</v>
      </c>
      <c r="E75" s="211" t="str">
        <f>VLOOKUP(D75,美育!B$2:E$182,2,FALSE)</f>
        <v>化工类24-6班</v>
      </c>
      <c r="F75" s="214">
        <f>VLOOKUP(D75,互评分!C$2:F$181,4,FALSE)</f>
        <v>98.8461538461538</v>
      </c>
      <c r="G75" s="214">
        <f>VLOOKUP(D75,辅导员加分!B$2:C$176,2,FALSE)</f>
        <v>92</v>
      </c>
      <c r="H75" s="214">
        <f>VLOOKUP(D75,互评分!C$2:F$181,3,FALSE)</f>
        <v>100</v>
      </c>
      <c r="I75" s="214">
        <f>VLOOKUP(D75,互评分!C$2:F$181,2,FALSE)</f>
        <v>100</v>
      </c>
      <c r="J75" s="214">
        <f>F75*0.2</f>
        <v>19.7692307692308</v>
      </c>
      <c r="K75" s="214">
        <f>G75*0.5</f>
        <v>46</v>
      </c>
      <c r="L75" s="214">
        <f>H75*0.2</f>
        <v>20</v>
      </c>
      <c r="M75" s="214">
        <f>I75*0.1</f>
        <v>10</v>
      </c>
      <c r="N75" s="214">
        <f>SUM(J75:M75)*0.7</f>
        <v>67.0384615384615</v>
      </c>
      <c r="O75" s="214">
        <v>0</v>
      </c>
      <c r="P75" s="214">
        <v>0</v>
      </c>
      <c r="Q75" s="214">
        <v>0</v>
      </c>
      <c r="R75" s="214">
        <f>N75+O75+P75-Q75</f>
        <v>67.0384615384615</v>
      </c>
      <c r="S75" s="214">
        <f>R75*0.15</f>
        <v>10.0557692307692</v>
      </c>
      <c r="T75" s="215">
        <v>81.2658227848101</v>
      </c>
      <c r="U75" s="215">
        <v>86.2</v>
      </c>
      <c r="V75" s="216">
        <f>IF(U75&gt;0,T75*0.9+U75*0.1,T75)</f>
        <v>81.7592405063291</v>
      </c>
      <c r="W75" s="215">
        <v>0</v>
      </c>
      <c r="X75" s="215">
        <f>V75*0.85+W75</f>
        <v>69.4953544303797</v>
      </c>
      <c r="Y75" s="215">
        <f>0.7*X75</f>
        <v>48.6467481012658</v>
      </c>
      <c r="Z75" s="221">
        <f>VLOOKUP(D75,体测成绩!B$2:C$273,2,FALSE)</f>
        <v>69.4</v>
      </c>
      <c r="AA75" s="222" t="str">
        <f>VLOOKUP(D75,体育锻炼成绩!A$2:B$182,2,FALSE)</f>
        <v>100.00</v>
      </c>
      <c r="AB75" s="221">
        <f>0.8*Z75</f>
        <v>55.52</v>
      </c>
      <c r="AC75" s="221">
        <f>AA75*0.2</f>
        <v>20</v>
      </c>
      <c r="AD75" s="221">
        <f>SUM(AB75:AC75)*0.7</f>
        <v>52.864</v>
      </c>
      <c r="AE75" s="221">
        <v>0</v>
      </c>
      <c r="AF75" s="221">
        <f>AD75+AE75</f>
        <v>52.864</v>
      </c>
      <c r="AG75" s="221">
        <f>AF75*0.05</f>
        <v>2.6432</v>
      </c>
      <c r="AH75" s="223">
        <f>VLOOKUP(D75,美育!B$2:F$182,5,FALSE)</f>
        <v>18</v>
      </c>
      <c r="AI75" s="223">
        <f>VLOOKUP(D75,美育!B$2:E$182,4,FALSE)</f>
        <v>0</v>
      </c>
      <c r="AJ75" s="223">
        <f>AH75+AI75</f>
        <v>18</v>
      </c>
      <c r="AK75" s="223">
        <f>AJ75*0.05</f>
        <v>0.9</v>
      </c>
      <c r="AL75" s="224">
        <f>VLOOKUP(D75,劳育基础分!B$3:AF$182,31,FALSE)</f>
        <v>40</v>
      </c>
      <c r="AM75" s="224">
        <f>VLOOKUP(D75,劳育加分!A$3:I$34,9,FALSE)</f>
        <v>4</v>
      </c>
      <c r="AN75" s="224">
        <f>AL75+AM75</f>
        <v>44</v>
      </c>
      <c r="AO75" s="224">
        <f>AN75*0.05</f>
        <v>2.2</v>
      </c>
      <c r="AP75" s="225">
        <f>S75+Y75+AG75+AK75+AO75</f>
        <v>64.445717332035</v>
      </c>
      <c r="AQ75" s="226">
        <v>0.7</v>
      </c>
      <c r="AR75" s="227">
        <f>VLOOKUP(D75,四级成绩!B$2:C$178,2,FALSE)</f>
        <v>515</v>
      </c>
      <c r="AS75" s="226" t="s">
        <v>91</v>
      </c>
    </row>
    <row r="76" spans="1:45">
      <c r="A76" s="211">
        <v>73</v>
      </c>
      <c r="B76" s="211">
        <v>63</v>
      </c>
      <c r="C76" s="211" t="s">
        <v>181</v>
      </c>
      <c r="D76" s="5" t="s">
        <v>182</v>
      </c>
      <c r="E76" s="211" t="str">
        <f>VLOOKUP(D76,美育!B$2:E$182,2,FALSE)</f>
        <v>化工类24-5班</v>
      </c>
      <c r="F76" s="214">
        <f>VLOOKUP(D76,互评分!C$2:F$181,4,FALSE)</f>
        <v>99.6666666666667</v>
      </c>
      <c r="G76" s="214">
        <f>VLOOKUP(D76,辅导员加分!B$2:C$176,2,FALSE)</f>
        <v>92</v>
      </c>
      <c r="H76" s="214">
        <f>VLOOKUP(D76,互评分!C$2:F$181,3,FALSE)</f>
        <v>100</v>
      </c>
      <c r="I76" s="214">
        <f>VLOOKUP(D76,互评分!C$2:F$181,2,FALSE)</f>
        <v>88</v>
      </c>
      <c r="J76" s="214">
        <f>F76*0.2</f>
        <v>19.9333333333333</v>
      </c>
      <c r="K76" s="214">
        <f>G76*0.5</f>
        <v>46</v>
      </c>
      <c r="L76" s="214">
        <f>H76*0.2</f>
        <v>20</v>
      </c>
      <c r="M76" s="214">
        <f>I76*0.1</f>
        <v>8.8</v>
      </c>
      <c r="N76" s="214">
        <f>SUM(J76:M76)*0.7</f>
        <v>66.3133333333333</v>
      </c>
      <c r="O76" s="214">
        <f>VLOOKUP(D76,学生干部加分!A$1:C$140,3,FALSE)</f>
        <v>4</v>
      </c>
      <c r="P76" s="214">
        <v>0</v>
      </c>
      <c r="Q76" s="214">
        <v>0</v>
      </c>
      <c r="R76" s="214">
        <f>N76+O76+P76-Q76</f>
        <v>70.3133333333333</v>
      </c>
      <c r="S76" s="214">
        <f>R76*0.15</f>
        <v>10.547</v>
      </c>
      <c r="T76" s="215">
        <v>79.6585365853659</v>
      </c>
      <c r="U76" s="215">
        <v>80.5</v>
      </c>
      <c r="V76" s="216">
        <f>IF(U76&gt;0,T76*0.9+U76*0.1,T76)</f>
        <v>79.7426829268293</v>
      </c>
      <c r="W76" s="215">
        <v>0</v>
      </c>
      <c r="X76" s="215">
        <f>V76*0.85+W76</f>
        <v>67.7812804878049</v>
      </c>
      <c r="Y76" s="215">
        <f>0.7*X76</f>
        <v>47.4468963414634</v>
      </c>
      <c r="Z76" s="221">
        <f>VLOOKUP(D76,体测成绩!B$2:C$273,2,FALSE)</f>
        <v>68</v>
      </c>
      <c r="AA76" s="222" t="str">
        <f>VLOOKUP(D76,体育锻炼成绩!A$2:B$182,2,FALSE)</f>
        <v>100.00</v>
      </c>
      <c r="AB76" s="221">
        <f>0.8*Z76</f>
        <v>54.4</v>
      </c>
      <c r="AC76" s="221">
        <f>AA76*0.2</f>
        <v>20</v>
      </c>
      <c r="AD76" s="221">
        <f>SUM(AB76:AC76)*0.7</f>
        <v>52.08</v>
      </c>
      <c r="AE76" s="221">
        <v>0</v>
      </c>
      <c r="AF76" s="221">
        <f>AD76+AE76</f>
        <v>52.08</v>
      </c>
      <c r="AG76" s="221">
        <f>AF76*0.05</f>
        <v>2.604</v>
      </c>
      <c r="AH76" s="223">
        <f>VLOOKUP(D76,美育!B$2:F$182,5,FALSE)</f>
        <v>32</v>
      </c>
      <c r="AI76" s="223">
        <f>VLOOKUP(D76,美育!B$2:E$182,4,FALSE)</f>
        <v>0</v>
      </c>
      <c r="AJ76" s="223">
        <f>AH76+AI76</f>
        <v>32</v>
      </c>
      <c r="AK76" s="223">
        <f>AJ76*0.05</f>
        <v>1.6</v>
      </c>
      <c r="AL76" s="224">
        <f>VLOOKUP(D76,劳育基础分!B$3:AF$182,31,FALSE)</f>
        <v>44</v>
      </c>
      <c r="AM76" s="224">
        <v>0</v>
      </c>
      <c r="AN76" s="224">
        <f>AL76+AM76</f>
        <v>44</v>
      </c>
      <c r="AO76" s="224">
        <f>AN76*0.05</f>
        <v>2.2</v>
      </c>
      <c r="AP76" s="225">
        <f>S76+Y76+AG76+AK76+AO76</f>
        <v>64.3978963414634</v>
      </c>
      <c r="AQ76" s="226" t="str">
        <f>VLOOKUP(D76,必修课优良率!A$1:B$173,2,FALSE)</f>
        <v>76.19%</v>
      </c>
      <c r="AR76" s="227">
        <f>VLOOKUP(D76,四级成绩!B$2:C$178,2,FALSE)</f>
        <v>524</v>
      </c>
      <c r="AS76" s="226" t="str">
        <f>VLOOKUP(D76,必修课优良率!A$1:D$173,4,FALSE)</f>
        <v>否</v>
      </c>
    </row>
    <row r="77" spans="1:45">
      <c r="A77" s="211">
        <v>74</v>
      </c>
      <c r="B77" s="211">
        <v>131</v>
      </c>
      <c r="C77" s="211" t="s">
        <v>183</v>
      </c>
      <c r="D77" s="5" t="s">
        <v>184</v>
      </c>
      <c r="E77" s="211" t="str">
        <f>VLOOKUP(D77,美育!B$2:E$182,2,FALSE)</f>
        <v>化工类24-3班</v>
      </c>
      <c r="F77" s="214">
        <f>VLOOKUP(D77,互评分!C$2:F$181,4,FALSE)</f>
        <v>99.1481481481482</v>
      </c>
      <c r="G77" s="214">
        <f>VLOOKUP(D77,辅导员加分!B$2:C$176,2,FALSE)</f>
        <v>92</v>
      </c>
      <c r="H77" s="214">
        <f>VLOOKUP(D77,互评分!C$2:F$181,3,FALSE)</f>
        <v>100</v>
      </c>
      <c r="I77" s="214">
        <f>VLOOKUP(D77,互评分!C$2:F$181,2,FALSE)</f>
        <v>99</v>
      </c>
      <c r="J77" s="214">
        <f>F77*0.2</f>
        <v>19.8296296296296</v>
      </c>
      <c r="K77" s="214">
        <f>G77*0.5</f>
        <v>46</v>
      </c>
      <c r="L77" s="214">
        <f>H77*0.2</f>
        <v>20</v>
      </c>
      <c r="M77" s="214">
        <f>I77*0.1</f>
        <v>9.9</v>
      </c>
      <c r="N77" s="214">
        <f>SUM(J77:M77)*0.7</f>
        <v>67.0107407407407</v>
      </c>
      <c r="O77" s="214">
        <f>VLOOKUP(D77,学生干部加分!A$1:C$140,3,FALSE)</f>
        <v>5</v>
      </c>
      <c r="P77" s="214">
        <f>VLOOKUP(D77,德育加分!C$2:K$30,9,FALSE)</f>
        <v>8</v>
      </c>
      <c r="Q77" s="214">
        <v>0</v>
      </c>
      <c r="R77" s="214">
        <f>N77+O77+P77-Q77</f>
        <v>80.0107407407407</v>
      </c>
      <c r="S77" s="214">
        <f>R77*0.15</f>
        <v>12.0016111111111</v>
      </c>
      <c r="T77" s="217">
        <v>73.5595238095238</v>
      </c>
      <c r="U77" s="217">
        <v>88.5</v>
      </c>
      <c r="V77" s="216">
        <f>IF(U77&gt;0,T77*0.9+U77*0.1,T77)</f>
        <v>75.0535714285714</v>
      </c>
      <c r="W77" s="215">
        <v>0</v>
      </c>
      <c r="X77" s="215">
        <f>V77*0.85+W77</f>
        <v>63.7955357142857</v>
      </c>
      <c r="Y77" s="215">
        <f>0.7*X77</f>
        <v>44.656875</v>
      </c>
      <c r="Z77" s="221">
        <f>VLOOKUP(D77,体测成绩!B$2:C$273,2,FALSE)</f>
        <v>72.6</v>
      </c>
      <c r="AA77" s="222" t="str">
        <f>VLOOKUP(D77,体育锻炼成绩!A$2:B$182,2,FALSE)</f>
        <v>100.00</v>
      </c>
      <c r="AB77" s="221">
        <f>0.8*Z77</f>
        <v>58.08</v>
      </c>
      <c r="AC77" s="221">
        <f>AA77*0.2</f>
        <v>20</v>
      </c>
      <c r="AD77" s="221">
        <f>SUM(AB77:AC77)*0.7</f>
        <v>54.656</v>
      </c>
      <c r="AE77" s="221">
        <f>VLOOKUP(D77,体育加分汇总!A$1:C$79,3,FALSE)</f>
        <v>15</v>
      </c>
      <c r="AF77" s="221">
        <f>AD77+AE77</f>
        <v>69.656</v>
      </c>
      <c r="AG77" s="221">
        <f>AF77*0.05</f>
        <v>3.4828</v>
      </c>
      <c r="AH77" s="223">
        <f>VLOOKUP(D77,美育!B$2:F$182,5,FALSE)</f>
        <v>45</v>
      </c>
      <c r="AI77" s="223">
        <f>VLOOKUP(D77,美育!B$2:E$182,4,FALSE)</f>
        <v>0</v>
      </c>
      <c r="AJ77" s="223">
        <f>AH77+AI77</f>
        <v>45</v>
      </c>
      <c r="AK77" s="223">
        <f>AJ77*0.05</f>
        <v>2.25</v>
      </c>
      <c r="AL77" s="224">
        <f>VLOOKUP(D77,劳育基础分!B$3:AF$182,31,FALSE)</f>
        <v>40</v>
      </c>
      <c r="AM77" s="224">
        <v>0</v>
      </c>
      <c r="AN77" s="224">
        <f>AL77+AM77</f>
        <v>40</v>
      </c>
      <c r="AO77" s="224">
        <f>AN77*0.05</f>
        <v>2</v>
      </c>
      <c r="AP77" s="225">
        <f>S77+Y77+AG77+AK77+AO77</f>
        <v>64.3912861111111</v>
      </c>
      <c r="AQ77" s="226" t="str">
        <f>VLOOKUP(D77,必修课优良率!A$1:B$173,2,FALSE)</f>
        <v>61.90%</v>
      </c>
      <c r="AR77" s="227">
        <f>VLOOKUP(D77,四级成绩!B$2:C$178,2,FALSE)</f>
        <v>540</v>
      </c>
      <c r="AS77" s="226" t="str">
        <f>VLOOKUP(D77,必修课优良率!A$1:D$173,4,FALSE)</f>
        <v>是</v>
      </c>
    </row>
    <row r="78" spans="1:45">
      <c r="A78" s="211">
        <v>75</v>
      </c>
      <c r="B78" s="211">
        <v>79</v>
      </c>
      <c r="C78" s="211" t="s">
        <v>185</v>
      </c>
      <c r="D78" s="5" t="s">
        <v>186</v>
      </c>
      <c r="E78" s="211" t="str">
        <f>VLOOKUP(D78,美育!B$2:E$182,2,FALSE)</f>
        <v>化工类24-2班</v>
      </c>
      <c r="F78" s="214">
        <f>VLOOKUP(D78,互评分!C$2:F$181,4,FALSE)</f>
        <v>98.1071428571429</v>
      </c>
      <c r="G78" s="214">
        <f>VLOOKUP(D78,辅导员加分!B$2:C$176,2,FALSE)</f>
        <v>94</v>
      </c>
      <c r="H78" s="214">
        <f>VLOOKUP(D78,互评分!C$2:F$181,3,FALSE)</f>
        <v>100</v>
      </c>
      <c r="I78" s="214">
        <f>VLOOKUP(D78,互评分!C$2:F$181,2,FALSE)</f>
        <v>97</v>
      </c>
      <c r="J78" s="214">
        <f>F78*0.2</f>
        <v>19.6214285714286</v>
      </c>
      <c r="K78" s="214">
        <f>G78*0.5</f>
        <v>47</v>
      </c>
      <c r="L78" s="214">
        <f>H78*0.2</f>
        <v>20</v>
      </c>
      <c r="M78" s="214">
        <f>I78*0.1</f>
        <v>9.7</v>
      </c>
      <c r="N78" s="214">
        <f>SUM(J78:M78)*0.7</f>
        <v>67.425</v>
      </c>
      <c r="O78" s="214">
        <f>VLOOKUP(D78,学生干部加分!A$1:C$140,3,FALSE)</f>
        <v>6</v>
      </c>
      <c r="P78" s="214">
        <v>0</v>
      </c>
      <c r="Q78" s="214">
        <v>0</v>
      </c>
      <c r="R78" s="214">
        <f>N78+O78+P78-Q78</f>
        <v>73.425</v>
      </c>
      <c r="S78" s="214">
        <f>R78*0.15</f>
        <v>11.01375</v>
      </c>
      <c r="T78" s="215">
        <v>78.2926829268293</v>
      </c>
      <c r="U78" s="215">
        <v>0</v>
      </c>
      <c r="V78" s="216">
        <f>IF(U78&gt;0,T78*0.9+U78*0.1,T78)</f>
        <v>78.2926829268293</v>
      </c>
      <c r="W78" s="215">
        <v>0</v>
      </c>
      <c r="X78" s="215">
        <f>V78*0.85+W78</f>
        <v>66.5487804878049</v>
      </c>
      <c r="Y78" s="215">
        <f>0.7*X78</f>
        <v>46.5841463414634</v>
      </c>
      <c r="Z78" s="221">
        <f>VLOOKUP(D78,体测成绩!B$2:C$273,2,FALSE)</f>
        <v>69</v>
      </c>
      <c r="AA78" s="222" t="str">
        <f>VLOOKUP(D78,体育锻炼成绩!A$2:B$182,2,FALSE)</f>
        <v>100.00</v>
      </c>
      <c r="AB78" s="221">
        <f>0.8*Z78</f>
        <v>55.2</v>
      </c>
      <c r="AC78" s="221">
        <f>AA78*0.2</f>
        <v>20</v>
      </c>
      <c r="AD78" s="221">
        <f>SUM(AB78:AC78)*0.7</f>
        <v>52.64</v>
      </c>
      <c r="AE78" s="221">
        <v>0</v>
      </c>
      <c r="AF78" s="221">
        <f>AD78+AE78</f>
        <v>52.64</v>
      </c>
      <c r="AG78" s="221">
        <f>AF78*0.05</f>
        <v>2.632</v>
      </c>
      <c r="AH78" s="223">
        <f>VLOOKUP(D78,美育!B$2:F$182,5,FALSE)</f>
        <v>35</v>
      </c>
      <c r="AI78" s="223">
        <f>VLOOKUP(D78,美育!B$2:E$182,4,FALSE)</f>
        <v>0</v>
      </c>
      <c r="AJ78" s="223">
        <f>AH78+AI78</f>
        <v>35</v>
      </c>
      <c r="AK78" s="223">
        <f>AJ78*0.05</f>
        <v>1.75</v>
      </c>
      <c r="AL78" s="224">
        <f>VLOOKUP(D78,劳育基础分!B$3:AF$182,31,FALSE)</f>
        <v>44</v>
      </c>
      <c r="AM78" s="224">
        <f>VLOOKUP(D78,劳育加分!A$3:I$34,9,FALSE)</f>
        <v>4</v>
      </c>
      <c r="AN78" s="224">
        <f>AL78+AM78</f>
        <v>48</v>
      </c>
      <c r="AO78" s="224">
        <f>AN78*0.05</f>
        <v>2.4</v>
      </c>
      <c r="AP78" s="225">
        <f>S78+Y78+AG78+AK78+AO78</f>
        <v>64.3798963414634</v>
      </c>
      <c r="AQ78" s="226" t="str">
        <f>VLOOKUP(D78,必修课优良率!A$1:B$173,2,FALSE)</f>
        <v>66.67%</v>
      </c>
      <c r="AR78" s="227" t="str">
        <f>VLOOKUP(D78,四级成绩!B$2:C$178,2,FALSE)</f>
        <v>449</v>
      </c>
      <c r="AS78" s="226" t="str">
        <f>VLOOKUP(D78,必修课优良率!A$1:D$173,4,FALSE)</f>
        <v>否</v>
      </c>
    </row>
    <row r="79" spans="1:45">
      <c r="A79" s="211">
        <v>76</v>
      </c>
      <c r="B79" s="211">
        <v>112</v>
      </c>
      <c r="C79" s="211" t="s">
        <v>187</v>
      </c>
      <c r="D79" s="5" t="s">
        <v>188</v>
      </c>
      <c r="E79" s="211" t="str">
        <f>VLOOKUP(D79,美育!B$2:E$182,2,FALSE)</f>
        <v>化工类24-5班</v>
      </c>
      <c r="F79" s="214">
        <f>VLOOKUP(D79,互评分!C$2:F$181,4,FALSE)</f>
        <v>99.6296296296296</v>
      </c>
      <c r="G79" s="214">
        <f>VLOOKUP(D79,辅导员加分!B$2:C$176,2,FALSE)</f>
        <v>94</v>
      </c>
      <c r="H79" s="214">
        <f>VLOOKUP(D79,互评分!C$2:F$181,3,FALSE)</f>
        <v>100</v>
      </c>
      <c r="I79" s="214">
        <f>VLOOKUP(D79,互评分!C$2:F$181,2,FALSE)</f>
        <v>85</v>
      </c>
      <c r="J79" s="214">
        <f>F79*0.2</f>
        <v>19.9259259259259</v>
      </c>
      <c r="K79" s="214">
        <f>G79*0.5</f>
        <v>47</v>
      </c>
      <c r="L79" s="214">
        <f>H79*0.2</f>
        <v>20</v>
      </c>
      <c r="M79" s="214">
        <f>I79*0.1</f>
        <v>8.5</v>
      </c>
      <c r="N79" s="214">
        <f>SUM(J79:M79)*0.7</f>
        <v>66.7981481481481</v>
      </c>
      <c r="O79" s="214">
        <f>VLOOKUP(D79,学生干部加分!A$1:C$140,3,FALSE)</f>
        <v>4</v>
      </c>
      <c r="P79" s="214">
        <v>0</v>
      </c>
      <c r="Q79" s="214">
        <v>0</v>
      </c>
      <c r="R79" s="214">
        <f>N79+O79+P79-Q79</f>
        <v>70.7981481481481</v>
      </c>
      <c r="S79" s="214">
        <f>R79*0.15</f>
        <v>10.6197222222222</v>
      </c>
      <c r="T79" s="217">
        <v>74.9880952380952</v>
      </c>
      <c r="U79" s="217">
        <v>0</v>
      </c>
      <c r="V79" s="216">
        <f>IF(U79&gt;0,T79*0.9+U79*0.1,T79)</f>
        <v>74.9880952380952</v>
      </c>
      <c r="W79" s="215">
        <f>VLOOKUP(D79,智育加分汇总!A$2:C$44,3,FALSE)</f>
        <v>1.5</v>
      </c>
      <c r="X79" s="215">
        <f>V79*0.85+W79</f>
        <v>65.2398809523809</v>
      </c>
      <c r="Y79" s="215">
        <f>0.7*X79</f>
        <v>45.6679166666666</v>
      </c>
      <c r="Z79" s="221">
        <f>VLOOKUP(D79,体测成绩!B$2:C$273,2,FALSE)</f>
        <v>80.3</v>
      </c>
      <c r="AA79" s="222" t="str">
        <f>VLOOKUP(D79,体育锻炼成绩!A$2:B$182,2,FALSE)</f>
        <v>100.00</v>
      </c>
      <c r="AB79" s="221">
        <f>0.8*Z79</f>
        <v>64.24</v>
      </c>
      <c r="AC79" s="221">
        <f>AA79*0.2</f>
        <v>20</v>
      </c>
      <c r="AD79" s="221">
        <f>SUM(AB79:AC79)*0.7</f>
        <v>58.968</v>
      </c>
      <c r="AE79" s="221">
        <f>VLOOKUP(D79,体育加分汇总!A$1:C$79,3,FALSE)</f>
        <v>11</v>
      </c>
      <c r="AF79" s="221">
        <f>AD79+AE79</f>
        <v>69.968</v>
      </c>
      <c r="AG79" s="221">
        <f>AF79*0.05</f>
        <v>3.4984</v>
      </c>
      <c r="AH79" s="223">
        <f>VLOOKUP(D79,美育!B$2:F$182,5,FALSE)</f>
        <v>43</v>
      </c>
      <c r="AI79" s="223">
        <f>VLOOKUP(D79,美育!B$2:E$182,4,FALSE)</f>
        <v>2</v>
      </c>
      <c r="AJ79" s="223">
        <f>AH79+AI79</f>
        <v>45</v>
      </c>
      <c r="AK79" s="223">
        <f>AJ79*0.05</f>
        <v>2.25</v>
      </c>
      <c r="AL79" s="224">
        <f>VLOOKUP(D79,劳育基础分!B$3:AF$182,31,FALSE)</f>
        <v>42.5</v>
      </c>
      <c r="AM79" s="224">
        <f>VLOOKUP(D79,劳育加分!A$3:I$34,9,FALSE)</f>
        <v>4</v>
      </c>
      <c r="AN79" s="224">
        <f>AL79+AM79</f>
        <v>46.5</v>
      </c>
      <c r="AO79" s="224">
        <f>AN79*0.05</f>
        <v>2.325</v>
      </c>
      <c r="AP79" s="225">
        <f>S79+Y79+AG79+AK79+AO79</f>
        <v>64.3610388888889</v>
      </c>
      <c r="AQ79" s="226" t="str">
        <f>VLOOKUP(D79,必修课优良率!A$1:B$173,2,FALSE)</f>
        <v>57.14%</v>
      </c>
      <c r="AR79" s="227">
        <f>VLOOKUP(D79,四级成绩!B$2:C$178,2,FALSE)</f>
        <v>485</v>
      </c>
      <c r="AS79" s="226" t="str">
        <f>VLOOKUP(D79,必修课优良率!A$1:D$173,4,FALSE)</f>
        <v>否</v>
      </c>
    </row>
    <row r="80" spans="1:45">
      <c r="A80" s="211">
        <v>77</v>
      </c>
      <c r="B80" s="211">
        <v>72</v>
      </c>
      <c r="C80" s="211" t="s">
        <v>189</v>
      </c>
      <c r="D80" s="5" t="s">
        <v>190</v>
      </c>
      <c r="E80" s="211" t="str">
        <f>VLOOKUP(D80,美育!B$2:E$182,2,FALSE)</f>
        <v>化工类24-6班</v>
      </c>
      <c r="F80" s="214">
        <f>VLOOKUP(D80,互评分!C$2:F$181,4,FALSE)</f>
        <v>96.5384615384615</v>
      </c>
      <c r="G80" s="214">
        <f>VLOOKUP(D80,辅导员加分!B$2:C$176,2,FALSE)</f>
        <v>92</v>
      </c>
      <c r="H80" s="214">
        <f>VLOOKUP(D80,互评分!C$2:F$181,3,FALSE)</f>
        <v>100</v>
      </c>
      <c r="I80" s="214">
        <f>VLOOKUP(D80,互评分!C$2:F$181,2,FALSE)</f>
        <v>100</v>
      </c>
      <c r="J80" s="214">
        <f>F80*0.2</f>
        <v>19.3076923076923</v>
      </c>
      <c r="K80" s="214">
        <f>G80*0.5</f>
        <v>46</v>
      </c>
      <c r="L80" s="214">
        <f>H80*0.2</f>
        <v>20</v>
      </c>
      <c r="M80" s="214">
        <f>I80*0.1</f>
        <v>10</v>
      </c>
      <c r="N80" s="214">
        <f>SUM(J80:M80)*0.7</f>
        <v>66.7153846153846</v>
      </c>
      <c r="O80" s="214">
        <f>VLOOKUP(D80,学生干部加分!A$1:C$140,3,FALSE)</f>
        <v>7</v>
      </c>
      <c r="P80" s="214">
        <v>0</v>
      </c>
      <c r="Q80" s="214">
        <v>0</v>
      </c>
      <c r="R80" s="214">
        <f>N80+O80+P80-Q80</f>
        <v>73.7153846153846</v>
      </c>
      <c r="S80" s="214">
        <f>R80*0.15</f>
        <v>11.0573076923077</v>
      </c>
      <c r="T80" s="215">
        <v>78.9268292682927</v>
      </c>
      <c r="U80" s="215">
        <v>0</v>
      </c>
      <c r="V80" s="216">
        <f>IF(U80&gt;0,T80*0.9+U80*0.1,T80)</f>
        <v>78.9268292682927</v>
      </c>
      <c r="W80" s="215">
        <v>0</v>
      </c>
      <c r="X80" s="215">
        <f>V80*0.85+W80</f>
        <v>67.0878048780488</v>
      </c>
      <c r="Y80" s="215">
        <f>0.7*X80</f>
        <v>46.9614634146342</v>
      </c>
      <c r="Z80" s="221">
        <f>VLOOKUP(D80,体测成绩!B$2:C$273,2,FALSE)</f>
        <v>73.9</v>
      </c>
      <c r="AA80" s="222">
        <f>VLOOKUP(D80,体育锻炼成绩!A$2:B$182,2,FALSE)</f>
        <v>100</v>
      </c>
      <c r="AB80" s="221">
        <f>0.8*Z80</f>
        <v>59.12</v>
      </c>
      <c r="AC80" s="221">
        <f>AA80*0.2</f>
        <v>20</v>
      </c>
      <c r="AD80" s="221">
        <f>SUM(AB80:AC80)*0.7</f>
        <v>55.384</v>
      </c>
      <c r="AE80" s="221">
        <v>0</v>
      </c>
      <c r="AF80" s="221">
        <f>AD80+AE80</f>
        <v>55.384</v>
      </c>
      <c r="AG80" s="221">
        <f>AF80*0.05</f>
        <v>2.7692</v>
      </c>
      <c r="AH80" s="223">
        <f>VLOOKUP(D80,美育!B$2:F$182,5,FALSE)</f>
        <v>31</v>
      </c>
      <c r="AI80" s="223">
        <f>VLOOKUP(D80,美育!B$2:E$182,4,FALSE)</f>
        <v>0</v>
      </c>
      <c r="AJ80" s="223">
        <f>AH80+AI80</f>
        <v>31</v>
      </c>
      <c r="AK80" s="223">
        <f>AJ80*0.05</f>
        <v>1.55</v>
      </c>
      <c r="AL80" s="224">
        <f>VLOOKUP(D80,劳育基础分!B$3:AF$182,31,FALSE)</f>
        <v>39.5</v>
      </c>
      <c r="AM80" s="224">
        <v>0</v>
      </c>
      <c r="AN80" s="224">
        <f>AL80+AM80</f>
        <v>39.5</v>
      </c>
      <c r="AO80" s="224">
        <f>AN80*0.05</f>
        <v>1.975</v>
      </c>
      <c r="AP80" s="225">
        <f>S80+Y80+AG80+AK80+AO80</f>
        <v>64.3129711069418</v>
      </c>
      <c r="AQ80" s="226" t="str">
        <f>VLOOKUP(D80,必修课优良率!A$1:B$173,2,FALSE)</f>
        <v>71.43%</v>
      </c>
      <c r="AR80" s="227" t="str">
        <f>VLOOKUP(D80,四级成绩!B$2:C$178,2,FALSE)</f>
        <v>460</v>
      </c>
      <c r="AS80" s="226" t="str">
        <f>VLOOKUP(D80,必修课优良率!A$1:D$173,4,FALSE)</f>
        <v>否</v>
      </c>
    </row>
    <row r="81" spans="1:45">
      <c r="A81" s="211">
        <v>78</v>
      </c>
      <c r="B81" s="211">
        <v>66</v>
      </c>
      <c r="C81" s="211" t="s">
        <v>191</v>
      </c>
      <c r="D81" s="5" t="s">
        <v>192</v>
      </c>
      <c r="E81" s="211" t="str">
        <f>VLOOKUP(D81,美育!B$2:E$182,2,FALSE)</f>
        <v>化工类24-1班</v>
      </c>
      <c r="F81" s="214">
        <f>VLOOKUP(D81,互评分!C$2:F$181,4,FALSE)</f>
        <v>97.66666667</v>
      </c>
      <c r="G81" s="214">
        <f>VLOOKUP(D81,辅导员加分!B$2:C$176,2,FALSE)</f>
        <v>94</v>
      </c>
      <c r="H81" s="214">
        <f>VLOOKUP(D81,互评分!C$2:F$181,3,FALSE)</f>
        <v>99.1666666666667</v>
      </c>
      <c r="I81" s="214">
        <f>VLOOKUP(D81,互评分!C$2:F$181,2,FALSE)</f>
        <v>90</v>
      </c>
      <c r="J81" s="214">
        <f>F81*0.2</f>
        <v>19.533333334</v>
      </c>
      <c r="K81" s="214">
        <f>G81*0.5</f>
        <v>47</v>
      </c>
      <c r="L81" s="214">
        <f>H81*0.2</f>
        <v>19.8333333333333</v>
      </c>
      <c r="M81" s="214">
        <f>I81*0.1</f>
        <v>9</v>
      </c>
      <c r="N81" s="214">
        <f>SUM(J81:M81)*0.7</f>
        <v>66.7566666671333</v>
      </c>
      <c r="O81" s="214">
        <f>VLOOKUP(D81,学生干部加分!A$1:C$140,3,FALSE)</f>
        <v>3.5</v>
      </c>
      <c r="P81" s="214">
        <v>0</v>
      </c>
      <c r="Q81" s="214">
        <v>0</v>
      </c>
      <c r="R81" s="214">
        <f>N81+O81+P81-Q81</f>
        <v>70.2566666671333</v>
      </c>
      <c r="S81" s="214">
        <f>R81*0.15</f>
        <v>10.53850000007</v>
      </c>
      <c r="T81" s="217">
        <f>VLOOKUP(D81,[2]必修课成绩!C$59:BO$82,65,FALSE)</f>
        <v>79.5365853658537</v>
      </c>
      <c r="U81" s="217">
        <f>VLOOKUP(D81,[2]选修课成绩!C$60:BI$83,59,FALSE)</f>
        <v>84.25</v>
      </c>
      <c r="V81" s="216">
        <f>IF(U81&gt;0,T81*0.9+U81*0.1,T81)</f>
        <v>80.0079268292683</v>
      </c>
      <c r="W81" s="215">
        <f>VLOOKUP(D81,智育加分汇总!A$2:C$44,3,FALSE)</f>
        <v>1.5</v>
      </c>
      <c r="X81" s="215">
        <f>V81*0.85+W81</f>
        <v>69.5067378048781</v>
      </c>
      <c r="Y81" s="215">
        <f>0.7*X81</f>
        <v>48.6547164634146</v>
      </c>
      <c r="Z81" s="221">
        <f>VLOOKUP(D81,体测成绩!B$2:C$273,2,FALSE)</f>
        <v>60</v>
      </c>
      <c r="AA81" s="222">
        <f>VLOOKUP(D81,体育锻炼成绩!A$2:B$182,2,FALSE)</f>
        <v>100</v>
      </c>
      <c r="AB81" s="221">
        <f>0.8*Z81</f>
        <v>48</v>
      </c>
      <c r="AC81" s="221">
        <f>AA81*0.2</f>
        <v>20</v>
      </c>
      <c r="AD81" s="221">
        <f>SUM(AB81:AC81)*0.7</f>
        <v>47.6</v>
      </c>
      <c r="AE81" s="221">
        <v>0</v>
      </c>
      <c r="AF81" s="221">
        <f>AD81+AE81</f>
        <v>47.6</v>
      </c>
      <c r="AG81" s="221">
        <f>AF81*0.05</f>
        <v>2.38</v>
      </c>
      <c r="AH81" s="223">
        <f>VLOOKUP(D81,美育!B$2:F$182,5,FALSE)</f>
        <v>0</v>
      </c>
      <c r="AI81" s="223">
        <f>VLOOKUP(D81,美育!B$2:E$182,4,FALSE)</f>
        <v>6</v>
      </c>
      <c r="AJ81" s="223">
        <f>AH81+AI81</f>
        <v>6</v>
      </c>
      <c r="AK81" s="223">
        <f>AJ81*0.05</f>
        <v>0.3</v>
      </c>
      <c r="AL81" s="224">
        <f>VLOOKUP(D81,劳育基础分!B$3:AF$182,31,FALSE)</f>
        <v>44</v>
      </c>
      <c r="AM81" s="224">
        <v>0</v>
      </c>
      <c r="AN81" s="224">
        <f>AL81+AM81</f>
        <v>44</v>
      </c>
      <c r="AO81" s="224">
        <f>AN81*0.05</f>
        <v>2.2</v>
      </c>
      <c r="AP81" s="225">
        <f>S81+Y81+AG81+AK81+AO81</f>
        <v>64.0732164634846</v>
      </c>
      <c r="AQ81" s="226" t="str">
        <f>VLOOKUP(D81,必修课优良率!A$1:B$173,2,FALSE)</f>
        <v>61.90%</v>
      </c>
      <c r="AR81" s="227">
        <f>VLOOKUP(D81,四级成绩!B$2:C$178,2,FALSE)</f>
        <v>489</v>
      </c>
      <c r="AS81" s="226" t="str">
        <f>VLOOKUP(D81,必修课优良率!A$1:D$173,4,FALSE)</f>
        <v>否</v>
      </c>
    </row>
    <row r="82" spans="1:45">
      <c r="A82" s="211">
        <v>79</v>
      </c>
      <c r="B82" s="211">
        <v>30</v>
      </c>
      <c r="C82" s="211" t="s">
        <v>193</v>
      </c>
      <c r="D82" s="5" t="s">
        <v>194</v>
      </c>
      <c r="E82" s="211" t="str">
        <f>VLOOKUP(D82,美育!B$2:E$182,2,FALSE)</f>
        <v>化工类24-2班</v>
      </c>
      <c r="F82" s="214">
        <f>VLOOKUP(D82,互评分!C$2:F$181,4,FALSE)</f>
        <v>97.5714285714286</v>
      </c>
      <c r="G82" s="214">
        <f>VLOOKUP(D82,辅导员加分!B$2:C$176,2,FALSE)</f>
        <v>92</v>
      </c>
      <c r="H82" s="214">
        <f>VLOOKUP(D82,互评分!C$2:F$181,3,FALSE)</f>
        <v>99.1666666666667</v>
      </c>
      <c r="I82" s="214">
        <f>VLOOKUP(D82,互评分!C$2:F$181,2,FALSE)</f>
        <v>92</v>
      </c>
      <c r="J82" s="214">
        <f>F82*0.2</f>
        <v>19.5142857142857</v>
      </c>
      <c r="K82" s="214">
        <f>G82*0.5</f>
        <v>46</v>
      </c>
      <c r="L82" s="214">
        <f>H82*0.2</f>
        <v>19.8333333333333</v>
      </c>
      <c r="M82" s="214">
        <f>I82*0.1</f>
        <v>9.2</v>
      </c>
      <c r="N82" s="214">
        <f>SUM(J82:M82)*0.7</f>
        <v>66.1833333333333</v>
      </c>
      <c r="O82" s="214">
        <v>0</v>
      </c>
      <c r="P82" s="214">
        <v>0</v>
      </c>
      <c r="Q82" s="214">
        <v>0</v>
      </c>
      <c r="R82" s="214">
        <f>N82+O82+P82-Q82</f>
        <v>66.1833333333333</v>
      </c>
      <c r="S82" s="214">
        <f>R82*0.15</f>
        <v>9.9275</v>
      </c>
      <c r="T82" s="217">
        <v>83.8095238095238</v>
      </c>
      <c r="U82" s="217">
        <v>0</v>
      </c>
      <c r="V82" s="216">
        <f>IF(U82&gt;0,T82*0.9+U82*0.1,T82)</f>
        <v>83.8095238095238</v>
      </c>
      <c r="W82" s="215">
        <v>0</v>
      </c>
      <c r="X82" s="215">
        <f>V82*0.85+W82</f>
        <v>71.2380952380952</v>
      </c>
      <c r="Y82" s="215">
        <f>0.7*X82</f>
        <v>49.8666666666667</v>
      </c>
      <c r="Z82" s="221">
        <f>VLOOKUP(D82,体测成绩!B$2:C$273,2,FALSE)</f>
        <v>81</v>
      </c>
      <c r="AA82" s="222" t="str">
        <f>VLOOKUP(D82,体育锻炼成绩!A$2:B$182,2,FALSE)</f>
        <v>0.00</v>
      </c>
      <c r="AB82" s="221">
        <f>0.8*Z82</f>
        <v>64.8</v>
      </c>
      <c r="AC82" s="221">
        <f>AA82*0.2</f>
        <v>0</v>
      </c>
      <c r="AD82" s="221">
        <f>SUM(AB82:AC82)*0.7</f>
        <v>45.36</v>
      </c>
      <c r="AE82" s="221">
        <v>0</v>
      </c>
      <c r="AF82" s="221">
        <f>AD82+AE82</f>
        <v>45.36</v>
      </c>
      <c r="AG82" s="221">
        <f>AF82*0.05</f>
        <v>2.268</v>
      </c>
      <c r="AH82" s="223">
        <f>VLOOKUP(D82,美育!B$2:F$182,5,FALSE)</f>
        <v>0</v>
      </c>
      <c r="AI82" s="223">
        <f>VLOOKUP(D82,美育!B$2:E$182,4,FALSE)</f>
        <v>0</v>
      </c>
      <c r="AJ82" s="223">
        <f>AH82+AI82</f>
        <v>0</v>
      </c>
      <c r="AK82" s="223">
        <f>AJ82*0.05</f>
        <v>0</v>
      </c>
      <c r="AL82" s="224">
        <f>VLOOKUP(D82,劳育基础分!B$3:AF$182,31,FALSE)</f>
        <v>40</v>
      </c>
      <c r="AM82" s="224">
        <v>0</v>
      </c>
      <c r="AN82" s="224">
        <f>AL82+AM82</f>
        <v>40</v>
      </c>
      <c r="AO82" s="224">
        <f>AN82*0.05</f>
        <v>2</v>
      </c>
      <c r="AP82" s="225">
        <f>S82+Y82+AG82+AK82+AO82</f>
        <v>64.0621666666667</v>
      </c>
      <c r="AQ82" s="226" t="str">
        <f>VLOOKUP(D82,必修课优良率!A$1:B$173,2,FALSE)</f>
        <v>85.71%</v>
      </c>
      <c r="AR82" s="227">
        <f>VLOOKUP(D82,四级成绩!B$2:C$178,2,FALSE)</f>
        <v>647</v>
      </c>
      <c r="AS82" s="226" t="str">
        <f>VLOOKUP(D82,必修课优良率!A$1:D$173,4,FALSE)</f>
        <v>否</v>
      </c>
    </row>
    <row r="83" spans="1:45">
      <c r="A83" s="211">
        <v>80</v>
      </c>
      <c r="B83" s="211">
        <v>113</v>
      </c>
      <c r="C83" s="211" t="s">
        <v>195</v>
      </c>
      <c r="D83" s="5" t="s">
        <v>196</v>
      </c>
      <c r="E83" s="211" t="str">
        <f>VLOOKUP(D83,美育!B$2:E$182,2,FALSE)</f>
        <v>化工类24-1班</v>
      </c>
      <c r="F83" s="214">
        <f>VLOOKUP(D83,互评分!C$2:F$181,4,FALSE)</f>
        <v>99.07407407</v>
      </c>
      <c r="G83" s="214">
        <f>VLOOKUP(D83,辅导员加分!B$2:C$176,2,FALSE)</f>
        <v>92</v>
      </c>
      <c r="H83" s="214">
        <f>VLOOKUP(D83,互评分!C$2:F$181,3,FALSE)</f>
        <v>100</v>
      </c>
      <c r="I83" s="214">
        <f>VLOOKUP(D83,互评分!C$2:F$181,2,FALSE)</f>
        <v>98</v>
      </c>
      <c r="J83" s="214">
        <f>F83*0.2</f>
        <v>19.814814814</v>
      </c>
      <c r="K83" s="214">
        <f>G83*0.5</f>
        <v>46</v>
      </c>
      <c r="L83" s="214">
        <f>H83*0.2</f>
        <v>20</v>
      </c>
      <c r="M83" s="214">
        <f>I83*0.1</f>
        <v>9.8</v>
      </c>
      <c r="N83" s="214">
        <f>SUM(J83:M83)*0.7</f>
        <v>66.9303703698</v>
      </c>
      <c r="O83" s="214">
        <f>VLOOKUP(D83,学生干部加分!A$1:C$140,3,FALSE)</f>
        <v>7.25</v>
      </c>
      <c r="P83" s="214">
        <v>0</v>
      </c>
      <c r="Q83" s="214">
        <v>0</v>
      </c>
      <c r="R83" s="214">
        <f>N83+O83+P83-Q83</f>
        <v>74.1803703698</v>
      </c>
      <c r="S83" s="214">
        <f>R83*0.15</f>
        <v>11.12705555547</v>
      </c>
      <c r="T83" s="215">
        <v>74.9512195121951</v>
      </c>
      <c r="U83" s="215">
        <v>84.3333333333333</v>
      </c>
      <c r="V83" s="216">
        <f>IF(U83&gt;0,T83*0.9+U83*0.1,T83)</f>
        <v>75.8894308943089</v>
      </c>
      <c r="W83" s="215">
        <v>0</v>
      </c>
      <c r="X83" s="215">
        <f>V83*0.85+W83</f>
        <v>64.5060162601626</v>
      </c>
      <c r="Y83" s="215">
        <f>0.7*X83</f>
        <v>45.1542113821138</v>
      </c>
      <c r="Z83" s="221">
        <f>VLOOKUP(D83,体测成绩!B$2:C$273,2,FALSE)</f>
        <v>67.6</v>
      </c>
      <c r="AA83" s="222" t="str">
        <f>VLOOKUP(D83,体育锻炼成绩!A$2:B$182,2,FALSE)</f>
        <v>100.00</v>
      </c>
      <c r="AB83" s="221">
        <f>0.8*Z83</f>
        <v>54.08</v>
      </c>
      <c r="AC83" s="221">
        <f>AA83*0.2</f>
        <v>20</v>
      </c>
      <c r="AD83" s="221">
        <f>SUM(AB83:AC83)*0.7</f>
        <v>51.856</v>
      </c>
      <c r="AE83" s="221">
        <f>VLOOKUP(D83,体育加分汇总!A$1:C$79,3,FALSE)</f>
        <v>9</v>
      </c>
      <c r="AF83" s="221">
        <f>AD83+AE83</f>
        <v>60.856</v>
      </c>
      <c r="AG83" s="221">
        <f>AF83*0.05</f>
        <v>3.0428</v>
      </c>
      <c r="AH83" s="223">
        <f>VLOOKUP(D83,美育!B$2:F$182,5,FALSE)</f>
        <v>60</v>
      </c>
      <c r="AI83" s="223">
        <f>VLOOKUP(D83,美育!B$2:E$182,4,FALSE)</f>
        <v>0</v>
      </c>
      <c r="AJ83" s="223">
        <f>AH83+AI83</f>
        <v>60</v>
      </c>
      <c r="AK83" s="223">
        <f>AJ83*0.05</f>
        <v>3</v>
      </c>
      <c r="AL83" s="224">
        <f>VLOOKUP(D83,劳育基础分!B$3:AF$182,31,FALSE)</f>
        <v>29</v>
      </c>
      <c r="AM83" s="224">
        <v>0</v>
      </c>
      <c r="AN83" s="224">
        <f>AL83+AM83</f>
        <v>29</v>
      </c>
      <c r="AO83" s="224">
        <f>AN83*0.05</f>
        <v>1.45</v>
      </c>
      <c r="AP83" s="225">
        <f>S83+Y83+AG83+AK83+AO83</f>
        <v>63.7740669375838</v>
      </c>
      <c r="AQ83" s="226" t="str">
        <f>VLOOKUP(D83,必修课优良率!A$1:B$173,2,FALSE)</f>
        <v>52.38%</v>
      </c>
      <c r="AR83" s="227">
        <f>VLOOKUP(D83,四级成绩!B$2:C$178,2,FALSE)</f>
        <v>439</v>
      </c>
      <c r="AS83" s="226" t="str">
        <f>VLOOKUP(D83,必修课优良率!A$1:D$173,4,FALSE)</f>
        <v>是</v>
      </c>
    </row>
    <row r="84" spans="1:45">
      <c r="A84" s="211">
        <v>81</v>
      </c>
      <c r="B84" s="211">
        <v>59</v>
      </c>
      <c r="C84" s="211" t="s">
        <v>197</v>
      </c>
      <c r="D84" s="5" t="s">
        <v>198</v>
      </c>
      <c r="E84" s="211" t="str">
        <f>VLOOKUP(D84,美育!B$2:E$182,2,FALSE)</f>
        <v>化工类24-5班</v>
      </c>
      <c r="F84" s="214">
        <f>VLOOKUP(D84,互评分!C$2:F$181,4,FALSE)</f>
        <v>99.7037037037037</v>
      </c>
      <c r="G84" s="214">
        <f>VLOOKUP(D84,辅导员加分!B$2:C$176,2,FALSE)</f>
        <v>90</v>
      </c>
      <c r="H84" s="214">
        <f>VLOOKUP(D84,互评分!C$2:F$181,3,FALSE)</f>
        <v>100</v>
      </c>
      <c r="I84" s="214">
        <f>VLOOKUP(D84,互评分!C$2:F$181,2,FALSE)</f>
        <v>90</v>
      </c>
      <c r="J84" s="214">
        <f>F84*0.2</f>
        <v>19.9407407407407</v>
      </c>
      <c r="K84" s="214">
        <f>G84*0.5</f>
        <v>45</v>
      </c>
      <c r="L84" s="214">
        <f>H84*0.2</f>
        <v>20</v>
      </c>
      <c r="M84" s="214">
        <f>I84*0.1</f>
        <v>9</v>
      </c>
      <c r="N84" s="214">
        <f>SUM(J84:M84)*0.7</f>
        <v>65.7585185185185</v>
      </c>
      <c r="O84" s="214">
        <v>0</v>
      </c>
      <c r="P84" s="214">
        <v>0</v>
      </c>
      <c r="Q84" s="214">
        <v>0</v>
      </c>
      <c r="R84" s="214">
        <f>N84+O84+P84-Q84</f>
        <v>65.7585185185185</v>
      </c>
      <c r="S84" s="214">
        <f>R84*0.15</f>
        <v>9.86377777777778</v>
      </c>
      <c r="T84" s="217">
        <v>79.9736842105263</v>
      </c>
      <c r="U84" s="217">
        <v>89.16</v>
      </c>
      <c r="V84" s="216">
        <f>IF(U84&gt;0,T84*0.9+U84*0.1,T84)</f>
        <v>80.8923157894737</v>
      </c>
      <c r="W84" s="215">
        <v>0</v>
      </c>
      <c r="X84" s="215">
        <f>V84*0.85+W84</f>
        <v>68.7584684210526</v>
      </c>
      <c r="Y84" s="215">
        <f>0.7*X84</f>
        <v>48.1309278947368</v>
      </c>
      <c r="Z84" s="221">
        <f>VLOOKUP(D84,体测成绩!B$2:C$273,2,FALSE)</f>
        <v>73.7</v>
      </c>
      <c r="AA84" s="222" t="str">
        <f>VLOOKUP(D84,体育锻炼成绩!A$2:B$182,2,FALSE)</f>
        <v>100.00</v>
      </c>
      <c r="AB84" s="221">
        <f>0.8*Z84</f>
        <v>58.96</v>
      </c>
      <c r="AC84" s="221">
        <f>AA84*0.2</f>
        <v>20</v>
      </c>
      <c r="AD84" s="221">
        <f>SUM(AB84:AC84)*0.7</f>
        <v>55.272</v>
      </c>
      <c r="AE84" s="221">
        <v>0</v>
      </c>
      <c r="AF84" s="221">
        <f>AD84+AE84</f>
        <v>55.272</v>
      </c>
      <c r="AG84" s="221">
        <f>AF84*0.05</f>
        <v>2.7636</v>
      </c>
      <c r="AH84" s="223">
        <f>VLOOKUP(D84,美育!B$2:F$182,5,FALSE)</f>
        <v>20</v>
      </c>
      <c r="AI84" s="223">
        <f>VLOOKUP(D84,美育!B$2:E$182,4,FALSE)</f>
        <v>0</v>
      </c>
      <c r="AJ84" s="223">
        <f>AH84+AI84</f>
        <v>20</v>
      </c>
      <c r="AK84" s="223">
        <f>AJ84*0.05</f>
        <v>1</v>
      </c>
      <c r="AL84" s="224">
        <f>VLOOKUP(D84,劳育基础分!B$3:AF$182,31,FALSE)</f>
        <v>40</v>
      </c>
      <c r="AM84" s="224">
        <v>0</v>
      </c>
      <c r="AN84" s="224">
        <f>AL84+AM84</f>
        <v>40</v>
      </c>
      <c r="AO84" s="224">
        <f>AN84*0.05</f>
        <v>2</v>
      </c>
      <c r="AP84" s="225">
        <f>S84+Y84+AG84+AK84+AO84</f>
        <v>63.7583056725146</v>
      </c>
      <c r="AQ84" s="226" t="str">
        <f>VLOOKUP(D84,必修课优良率!A$1:B$173,2,FALSE)</f>
        <v>84.21%</v>
      </c>
      <c r="AR84" s="227">
        <f>VLOOKUP(D84,四级成绩!B$2:C$178,2,FALSE)</f>
        <v>0</v>
      </c>
      <c r="AS84" s="226" t="str">
        <f>VLOOKUP(D84,必修课优良率!A$1:D$173,4,FALSE)</f>
        <v>否</v>
      </c>
    </row>
    <row r="85" spans="1:45">
      <c r="A85" s="211">
        <v>82</v>
      </c>
      <c r="B85" s="211">
        <v>32</v>
      </c>
      <c r="C85" s="211" t="s">
        <v>199</v>
      </c>
      <c r="D85" s="5" t="s">
        <v>200</v>
      </c>
      <c r="E85" s="211" t="str">
        <f>VLOOKUP(D85,美育!B$2:E$182,2,FALSE)</f>
        <v>化工类24-3班</v>
      </c>
      <c r="F85" s="214">
        <f>VLOOKUP(D85,互评分!C$2:F$181,4,FALSE)</f>
        <v>99.1481481481482</v>
      </c>
      <c r="G85" s="214">
        <f>VLOOKUP(D85,辅导员加分!B$2:C$176,2,FALSE)</f>
        <v>92</v>
      </c>
      <c r="H85" s="214">
        <f>VLOOKUP(D85,互评分!C$2:F$181,3,FALSE)</f>
        <v>100</v>
      </c>
      <c r="I85" s="214">
        <f>VLOOKUP(D85,互评分!C$2:F$181,2,FALSE)</f>
        <v>99</v>
      </c>
      <c r="J85" s="214">
        <f>F85*0.2</f>
        <v>19.8296296296296</v>
      </c>
      <c r="K85" s="214">
        <f>G85*0.5</f>
        <v>46</v>
      </c>
      <c r="L85" s="214">
        <f>H85*0.2</f>
        <v>20</v>
      </c>
      <c r="M85" s="214">
        <f>I85*0.1</f>
        <v>9.9</v>
      </c>
      <c r="N85" s="214">
        <f>SUM(J85:M85)*0.7</f>
        <v>67.0107407407407</v>
      </c>
      <c r="O85" s="214">
        <v>0</v>
      </c>
      <c r="P85" s="214">
        <v>0</v>
      </c>
      <c r="Q85" s="214">
        <v>0</v>
      </c>
      <c r="R85" s="214">
        <f>N85+O85+P85-Q85</f>
        <v>67.0107407407407</v>
      </c>
      <c r="S85" s="214">
        <f>R85*0.15</f>
        <v>10.0516111111111</v>
      </c>
      <c r="T85" s="217">
        <v>83.2976190476191</v>
      </c>
      <c r="U85" s="217">
        <v>73</v>
      </c>
      <c r="V85" s="216">
        <f>IF(U85&gt;0,T85*0.9+U85*0.1,T85)</f>
        <v>82.2678571428572</v>
      </c>
      <c r="W85" s="215">
        <v>0</v>
      </c>
      <c r="X85" s="215">
        <f>V85*0.85+W85</f>
        <v>69.9276785714286</v>
      </c>
      <c r="Y85" s="215">
        <f>0.7*X85</f>
        <v>48.949375</v>
      </c>
      <c r="Z85" s="221">
        <f>VLOOKUP(D85,体测成绩!B$2:C$273,2,FALSE)</f>
        <v>69.5</v>
      </c>
      <c r="AA85" s="222" t="str">
        <f>VLOOKUP(D85,体育锻炼成绩!A$2:B$182,2,FALSE)</f>
        <v>100.00</v>
      </c>
      <c r="AB85" s="221">
        <f>0.8*Z85</f>
        <v>55.6</v>
      </c>
      <c r="AC85" s="221">
        <f>AA85*0.2</f>
        <v>20</v>
      </c>
      <c r="AD85" s="221">
        <f>SUM(AB85:AC85)*0.7</f>
        <v>52.92</v>
      </c>
      <c r="AE85" s="221">
        <v>0</v>
      </c>
      <c r="AF85" s="221">
        <f>AD85+AE85</f>
        <v>52.92</v>
      </c>
      <c r="AG85" s="221">
        <f>AF85*0.05</f>
        <v>2.646</v>
      </c>
      <c r="AH85" s="223">
        <f>VLOOKUP(D85,美育!B$2:F$182,5,FALSE)</f>
        <v>5</v>
      </c>
      <c r="AI85" s="223">
        <f>VLOOKUP(D85,美育!B$2:E$182,4,FALSE)</f>
        <v>0</v>
      </c>
      <c r="AJ85" s="223">
        <f>AH85+AI85</f>
        <v>5</v>
      </c>
      <c r="AK85" s="223">
        <f>AJ85*0.05</f>
        <v>0.25</v>
      </c>
      <c r="AL85" s="224">
        <f>VLOOKUP(D85,劳育基础分!B$3:AF$182,31,FALSE)</f>
        <v>37</v>
      </c>
      <c r="AM85" s="224">
        <v>0</v>
      </c>
      <c r="AN85" s="224">
        <f>AL85+AM85</f>
        <v>37</v>
      </c>
      <c r="AO85" s="224">
        <f>AN85*0.05</f>
        <v>1.85</v>
      </c>
      <c r="AP85" s="225">
        <f>S85+Y85+AG85+AK85+AO85</f>
        <v>63.7469861111111</v>
      </c>
      <c r="AQ85" s="226" t="str">
        <f>VLOOKUP(D85,必修课优良率!A$1:B$173,2,FALSE)</f>
        <v>66.67%</v>
      </c>
      <c r="AR85" s="227">
        <f>VLOOKUP(D85,四级成绩!B$2:C$178,2,FALSE)</f>
        <v>442</v>
      </c>
      <c r="AS85" s="226" t="str">
        <f>VLOOKUP(D85,必修课优良率!A$1:D$173,4,FALSE)</f>
        <v>是</v>
      </c>
    </row>
    <row r="86" spans="1:45">
      <c r="A86" s="211">
        <v>83</v>
      </c>
      <c r="B86" s="211">
        <v>82</v>
      </c>
      <c r="C86" s="211" t="s">
        <v>201</v>
      </c>
      <c r="D86" s="5" t="s">
        <v>202</v>
      </c>
      <c r="E86" s="211" t="str">
        <f>VLOOKUP(D86,美育!B$2:E$182,2,FALSE)</f>
        <v>化工类24-2班</v>
      </c>
      <c r="F86" s="214">
        <f>VLOOKUP(D86,互评分!C$2:F$181,4,FALSE)</f>
        <v>97.4642857142857</v>
      </c>
      <c r="G86" s="214">
        <f>VLOOKUP(D86,辅导员加分!B$2:C$176,2,FALSE)</f>
        <v>92</v>
      </c>
      <c r="H86" s="214">
        <f>VLOOKUP(D86,互评分!C$2:F$181,3,FALSE)</f>
        <v>98.4</v>
      </c>
      <c r="I86" s="214">
        <f>VLOOKUP(D86,互评分!C$2:F$181,2,FALSE)</f>
        <v>96</v>
      </c>
      <c r="J86" s="214">
        <f>F86*0.2</f>
        <v>19.4928571428571</v>
      </c>
      <c r="K86" s="214">
        <f>G86*0.5</f>
        <v>46</v>
      </c>
      <c r="L86" s="214">
        <f>H86*0.2</f>
        <v>19.68</v>
      </c>
      <c r="M86" s="214">
        <f>I86*0.1</f>
        <v>9.6</v>
      </c>
      <c r="N86" s="214">
        <f>SUM(J86:M86)*0.7</f>
        <v>66.341</v>
      </c>
      <c r="O86" s="214">
        <f>VLOOKUP(D86,学生干部加分!A$1:C$140,3,FALSE)</f>
        <v>8</v>
      </c>
      <c r="P86" s="214">
        <v>0</v>
      </c>
      <c r="Q86" s="214">
        <v>0</v>
      </c>
      <c r="R86" s="214">
        <f>N86+O86+P86-Q86</f>
        <v>74.341</v>
      </c>
      <c r="S86" s="214">
        <f>R86*0.15</f>
        <v>11.15115</v>
      </c>
      <c r="T86" s="217">
        <f>VLOOKUP(D86,[2]必修课成绩!C$59:BO$82,65,FALSE)</f>
        <v>77.9634146341463</v>
      </c>
      <c r="U86" s="217">
        <f>VLOOKUP(D86,[2]选修课成绩!C$60:BI$83,59,FALSE)</f>
        <v>90</v>
      </c>
      <c r="V86" s="216">
        <f>IF(U86&gt;0,T86*0.9+U86*0.1,T86)</f>
        <v>79.1670731707317</v>
      </c>
      <c r="W86" s="215">
        <v>0</v>
      </c>
      <c r="X86" s="215">
        <f>V86*0.85+W86</f>
        <v>67.2920121951219</v>
      </c>
      <c r="Y86" s="215">
        <f>0.7*X86</f>
        <v>47.1044085365853</v>
      </c>
      <c r="Z86" s="221">
        <f>VLOOKUP(D86,体测成绩!B$2:C$273,2,FALSE)</f>
        <v>60</v>
      </c>
      <c r="AA86" s="222" t="str">
        <f>VLOOKUP(D86,体育锻炼成绩!A$2:B$182,2,FALSE)</f>
        <v>100.00</v>
      </c>
      <c r="AB86" s="221">
        <f>0.8*Z86</f>
        <v>48</v>
      </c>
      <c r="AC86" s="221">
        <f>AA86*0.2</f>
        <v>20</v>
      </c>
      <c r="AD86" s="221">
        <f>SUM(AB86:AC86)*0.7</f>
        <v>47.6</v>
      </c>
      <c r="AE86" s="221">
        <v>0</v>
      </c>
      <c r="AF86" s="221">
        <f>AD86+AE86</f>
        <v>47.6</v>
      </c>
      <c r="AG86" s="221">
        <f>AF86*0.05</f>
        <v>2.38</v>
      </c>
      <c r="AH86" s="223">
        <f>VLOOKUP(D86,美育!B$2:F$182,5,FALSE)</f>
        <v>20</v>
      </c>
      <c r="AI86" s="223">
        <f>VLOOKUP(D86,美育!B$2:E$182,4,FALSE)</f>
        <v>0</v>
      </c>
      <c r="AJ86" s="223">
        <f>AH86+AI86</f>
        <v>20</v>
      </c>
      <c r="AK86" s="223">
        <f>AJ86*0.05</f>
        <v>1</v>
      </c>
      <c r="AL86" s="224">
        <f>VLOOKUP(D86,劳育基础分!B$3:AF$182,31,FALSE)</f>
        <v>42</v>
      </c>
      <c r="AM86" s="224">
        <v>0</v>
      </c>
      <c r="AN86" s="224">
        <f>AL86+AM86</f>
        <v>42</v>
      </c>
      <c r="AO86" s="224">
        <f>AN86*0.05</f>
        <v>2.1</v>
      </c>
      <c r="AP86" s="225">
        <f>S86+Y86+AG86+AK86+AO86</f>
        <v>63.7355585365853</v>
      </c>
      <c r="AQ86" s="226" t="str">
        <f>VLOOKUP(D86,必修课优良率!A$1:B$173,2,FALSE)</f>
        <v>57.14%</v>
      </c>
      <c r="AR86" s="227">
        <f>VLOOKUP(D86,四级成绩!B$2:C$178,2,FALSE)</f>
        <v>539</v>
      </c>
      <c r="AS86" s="226" t="str">
        <f>VLOOKUP(D86,必修课优良率!A$1:D$173,4,FALSE)</f>
        <v>否</v>
      </c>
    </row>
    <row r="87" spans="1:45">
      <c r="A87" s="211">
        <v>84</v>
      </c>
      <c r="B87" s="211">
        <v>61</v>
      </c>
      <c r="C87" s="211" t="s">
        <v>203</v>
      </c>
      <c r="D87" s="5" t="s">
        <v>204</v>
      </c>
      <c r="E87" s="211" t="str">
        <f>VLOOKUP(D87,美育!B$2:E$182,2,FALSE)</f>
        <v>化工类24-1班</v>
      </c>
      <c r="F87" s="214">
        <f>VLOOKUP(D87,互评分!C$2:F$181,4,FALSE)</f>
        <v>98.74074074</v>
      </c>
      <c r="G87" s="214">
        <f>VLOOKUP(D87,辅导员加分!B$2:C$176,2,FALSE)</f>
        <v>92</v>
      </c>
      <c r="H87" s="214">
        <f>VLOOKUP(D87,互评分!C$2:F$181,3,FALSE)</f>
        <v>100</v>
      </c>
      <c r="I87" s="214">
        <f>VLOOKUP(D87,互评分!C$2:F$181,2,FALSE)</f>
        <v>97</v>
      </c>
      <c r="J87" s="214">
        <f>F87*0.2</f>
        <v>19.748148148</v>
      </c>
      <c r="K87" s="214">
        <f>G87*0.5</f>
        <v>46</v>
      </c>
      <c r="L87" s="214">
        <f>H87*0.2</f>
        <v>20</v>
      </c>
      <c r="M87" s="214">
        <f>I87*0.1</f>
        <v>9.7</v>
      </c>
      <c r="N87" s="214">
        <f>SUM(J87:M87)*0.7</f>
        <v>66.8137037036</v>
      </c>
      <c r="O87" s="214">
        <f>VLOOKUP(D87,学生干部加分!A$1:C$140,3,FALSE)</f>
        <v>6</v>
      </c>
      <c r="P87" s="214">
        <v>0</v>
      </c>
      <c r="Q87" s="214">
        <v>0</v>
      </c>
      <c r="R87" s="214">
        <f>N87+O87+P87-Q87</f>
        <v>72.8137037036</v>
      </c>
      <c r="S87" s="214">
        <f>R87*0.15</f>
        <v>10.92205555554</v>
      </c>
      <c r="T87" s="215">
        <v>79.7439024390244</v>
      </c>
      <c r="U87" s="215">
        <v>86.1818181818182</v>
      </c>
      <c r="V87" s="216">
        <f>IF(U87&gt;0,T87*0.9+U87*0.1,T87)</f>
        <v>80.3876940133038</v>
      </c>
      <c r="W87" s="215">
        <v>0</v>
      </c>
      <c r="X87" s="215">
        <f>V87*0.85+W87</f>
        <v>68.3295399113082</v>
      </c>
      <c r="Y87" s="215">
        <f>0.7*X87</f>
        <v>47.8306779379158</v>
      </c>
      <c r="Z87" s="221">
        <f>VLOOKUP(D87,体测成绩!B$2:C$273,2,FALSE)</f>
        <v>64.5</v>
      </c>
      <c r="AA87" s="222" t="str">
        <f>VLOOKUP(D87,体育锻炼成绩!A$2:B$182,2,FALSE)</f>
        <v>100.00</v>
      </c>
      <c r="AB87" s="221">
        <f>0.8*Z87</f>
        <v>51.6</v>
      </c>
      <c r="AC87" s="221">
        <f>AA87*0.2</f>
        <v>20</v>
      </c>
      <c r="AD87" s="221">
        <f>SUM(AB87:AC87)*0.7</f>
        <v>50.12</v>
      </c>
      <c r="AE87" s="221">
        <f>VLOOKUP(D87,体育加分汇总!A$1:C$79,3,FALSE)</f>
        <v>6</v>
      </c>
      <c r="AF87" s="221">
        <f>AD87+AE87</f>
        <v>56.12</v>
      </c>
      <c r="AG87" s="221">
        <f>AF87*0.05</f>
        <v>2.806</v>
      </c>
      <c r="AH87" s="223">
        <f>VLOOKUP(D87,美育!B$2:F$182,5,FALSE)</f>
        <v>8</v>
      </c>
      <c r="AI87" s="223">
        <f>VLOOKUP(D87,美育!B$2:E$182,4,FALSE)</f>
        <v>0</v>
      </c>
      <c r="AJ87" s="223">
        <f>AH87+AI87</f>
        <v>8</v>
      </c>
      <c r="AK87" s="223">
        <f>AJ87*0.05</f>
        <v>0.4</v>
      </c>
      <c r="AL87" s="224">
        <f>VLOOKUP(D87,劳育基础分!B$3:AF$182,31,FALSE)</f>
        <v>34</v>
      </c>
      <c r="AM87" s="224">
        <v>0</v>
      </c>
      <c r="AN87" s="224">
        <f>AL87+AM87</f>
        <v>34</v>
      </c>
      <c r="AO87" s="224">
        <f>AN87*0.05</f>
        <v>1.7</v>
      </c>
      <c r="AP87" s="225">
        <f>S87+Y87+AG87+AK87+AO87</f>
        <v>63.6587334934557</v>
      </c>
      <c r="AQ87" s="226" t="str">
        <f>VLOOKUP(D87,必修课优良率!A$1:B$173,2,FALSE)</f>
        <v>57.14%</v>
      </c>
      <c r="AR87" s="227">
        <f>VLOOKUP(D87,四级成绩!B$2:C$178,2,FALSE)</f>
        <v>524</v>
      </c>
      <c r="AS87" s="226" t="str">
        <f>VLOOKUP(D87,必修课优良率!A$1:D$173,4,FALSE)</f>
        <v>否</v>
      </c>
    </row>
    <row r="88" spans="1:45">
      <c r="A88" s="211">
        <v>85</v>
      </c>
      <c r="B88" s="211">
        <v>123</v>
      </c>
      <c r="C88" s="211" t="s">
        <v>205</v>
      </c>
      <c r="D88" s="5" t="s">
        <v>206</v>
      </c>
      <c r="E88" s="211" t="str">
        <f>VLOOKUP(D88,美育!B$2:E$182,2,FALSE)</f>
        <v>化工类24-2班</v>
      </c>
      <c r="F88" s="214">
        <f>VLOOKUP(D88,互评分!C$2:F$181,4,FALSE)</f>
        <v>97.4285714285714</v>
      </c>
      <c r="G88" s="214">
        <f>VLOOKUP(D88,辅导员加分!B$2:C$176,2,FALSE)</f>
        <v>94</v>
      </c>
      <c r="H88" s="214">
        <f>VLOOKUP(D88,互评分!C$2:F$181,3,FALSE)</f>
        <v>99</v>
      </c>
      <c r="I88" s="214">
        <f>VLOOKUP(D88,互评分!C$2:F$181,2,FALSE)</f>
        <v>90</v>
      </c>
      <c r="J88" s="214">
        <f>F88*0.2</f>
        <v>19.4857142857143</v>
      </c>
      <c r="K88" s="214">
        <f>G88*0.5</f>
        <v>47</v>
      </c>
      <c r="L88" s="214">
        <f>H88*0.2</f>
        <v>19.8</v>
      </c>
      <c r="M88" s="214">
        <f>I88*0.1</f>
        <v>9</v>
      </c>
      <c r="N88" s="214">
        <f>SUM(J88:M88)*0.7</f>
        <v>66.7</v>
      </c>
      <c r="O88" s="214">
        <f>VLOOKUP(D88,学生干部加分!A$1:C$140,3,FALSE)</f>
        <v>6</v>
      </c>
      <c r="P88" s="214">
        <v>0</v>
      </c>
      <c r="Q88" s="214">
        <v>0</v>
      </c>
      <c r="R88" s="214">
        <f>N88+O88+P88-Q88</f>
        <v>72.7</v>
      </c>
      <c r="S88" s="214">
        <f>R88*0.15</f>
        <v>10.905</v>
      </c>
      <c r="T88" s="215">
        <v>74.3048780487805</v>
      </c>
      <c r="U88" s="215">
        <v>90.75</v>
      </c>
      <c r="V88" s="216">
        <f>IF(U88&gt;0,T88*0.9+U88*0.1,T88)</f>
        <v>75.9493902439025</v>
      </c>
      <c r="W88" s="215">
        <v>0</v>
      </c>
      <c r="X88" s="215">
        <f>V88*0.85+W88</f>
        <v>64.5569817073171</v>
      </c>
      <c r="Y88" s="215">
        <f>0.7*X88</f>
        <v>45.189887195122</v>
      </c>
      <c r="Z88" s="221">
        <f>VLOOKUP(D88,体测成绩!B$2:C$273,2,FALSE)</f>
        <v>66.2</v>
      </c>
      <c r="AA88" s="222">
        <f>VLOOKUP(D88,体育锻炼成绩!A$2:B$182,2,FALSE)</f>
        <v>100</v>
      </c>
      <c r="AB88" s="221">
        <f>0.8*Z88</f>
        <v>52.96</v>
      </c>
      <c r="AC88" s="221">
        <f>AA88*0.2</f>
        <v>20</v>
      </c>
      <c r="AD88" s="221">
        <f>SUM(AB88:AC88)*0.7</f>
        <v>51.072</v>
      </c>
      <c r="AE88" s="221">
        <f>VLOOKUP(D88,体育加分汇总!A$1:C$79,3,FALSE)</f>
        <v>0</v>
      </c>
      <c r="AF88" s="221">
        <f>AD88+AE88</f>
        <v>51.072</v>
      </c>
      <c r="AG88" s="221">
        <f>AF88*0.05</f>
        <v>2.5536</v>
      </c>
      <c r="AH88" s="223">
        <f>VLOOKUP(D88,美育!B$2:F$182,5,FALSE)</f>
        <v>55</v>
      </c>
      <c r="AI88" s="223">
        <f>VLOOKUP(D88,美育!B$2:E$182,4,FALSE)</f>
        <v>0</v>
      </c>
      <c r="AJ88" s="223">
        <f>AH88+AI88</f>
        <v>55</v>
      </c>
      <c r="AK88" s="223">
        <f>AJ88*0.05</f>
        <v>2.75</v>
      </c>
      <c r="AL88" s="224">
        <f>VLOOKUP(D88,劳育基础分!B$3:AF$182,31,FALSE)</f>
        <v>40</v>
      </c>
      <c r="AM88" s="224">
        <f>VLOOKUP(D88,劳育加分!A$3:I$34,9,FALSE)</f>
        <v>4</v>
      </c>
      <c r="AN88" s="224">
        <f>AL88+AM88</f>
        <v>44</v>
      </c>
      <c r="AO88" s="224">
        <f>AN88*0.05</f>
        <v>2.2</v>
      </c>
      <c r="AP88" s="225">
        <f>S88+Y88+AG88+AK88+AO88</f>
        <v>63.598487195122</v>
      </c>
      <c r="AQ88" s="226" t="str">
        <f>VLOOKUP(D88,必修课优良率!A$1:B$173,2,FALSE)</f>
        <v>52.38%</v>
      </c>
      <c r="AR88" s="227">
        <f>VLOOKUP(D88,四级成绩!B$2:C$178,2,FALSE)</f>
        <v>505</v>
      </c>
      <c r="AS88" s="226" t="str">
        <f>VLOOKUP(D88,必修课优良率!A$1:D$173,4,FALSE)</f>
        <v>是</v>
      </c>
    </row>
    <row r="89" spans="1:45">
      <c r="A89" s="211">
        <v>86</v>
      </c>
      <c r="B89" s="211">
        <v>128</v>
      </c>
      <c r="C89" s="211" t="s">
        <v>207</v>
      </c>
      <c r="D89" s="5" t="s">
        <v>208</v>
      </c>
      <c r="E89" s="211" t="str">
        <f>VLOOKUP(D89,美育!B$2:E$182,2,FALSE)</f>
        <v>化工类24-2班</v>
      </c>
      <c r="F89" s="214">
        <f>VLOOKUP(D89,互评分!C$2:F$181,4,FALSE)</f>
        <v>96.8928571428571</v>
      </c>
      <c r="G89" s="214">
        <f>VLOOKUP(D89,辅导员加分!B$2:C$176,2,FALSE)</f>
        <v>92</v>
      </c>
      <c r="H89" s="214">
        <f>VLOOKUP(D89,互评分!C$2:F$181,3,FALSE)</f>
        <v>98.3333333333333</v>
      </c>
      <c r="I89" s="214">
        <f>VLOOKUP(D89,互评分!C$2:F$181,2,FALSE)</f>
        <v>90</v>
      </c>
      <c r="J89" s="214">
        <f>F89*0.2</f>
        <v>19.3785714285714</v>
      </c>
      <c r="K89" s="214">
        <f>G89*0.5</f>
        <v>46</v>
      </c>
      <c r="L89" s="214">
        <f>H89*0.2</f>
        <v>19.6666666666667</v>
      </c>
      <c r="M89" s="214">
        <f>I89*0.1</f>
        <v>9</v>
      </c>
      <c r="N89" s="214">
        <f>SUM(J89:M89)*0.7</f>
        <v>65.8316666666666</v>
      </c>
      <c r="O89" s="214">
        <f>VLOOKUP(D89,学生干部加分!A$1:C$140,3,FALSE)</f>
        <v>4</v>
      </c>
      <c r="P89" s="214">
        <v>0</v>
      </c>
      <c r="Q89" s="214">
        <v>0</v>
      </c>
      <c r="R89" s="214">
        <f>N89+O89+P89-Q89</f>
        <v>69.8316666666666</v>
      </c>
      <c r="S89" s="214">
        <f>R89*0.15</f>
        <v>10.47475</v>
      </c>
      <c r="T89" s="217">
        <v>73.7619047619048</v>
      </c>
      <c r="U89" s="217">
        <v>90</v>
      </c>
      <c r="V89" s="216">
        <f>IF(U89&gt;0,T89*0.9+U89*0.1,T89)</f>
        <v>75.3857142857143</v>
      </c>
      <c r="W89" s="215">
        <v>0</v>
      </c>
      <c r="X89" s="215">
        <f>V89*0.85+W89</f>
        <v>64.0778571428572</v>
      </c>
      <c r="Y89" s="215">
        <f>0.7*X89</f>
        <v>44.8545</v>
      </c>
      <c r="Z89" s="221">
        <f>VLOOKUP(D89,体测成绩!B$2:C$273,2,FALSE)</f>
        <v>76.7</v>
      </c>
      <c r="AA89" s="222" t="str">
        <f>VLOOKUP(D89,体育锻炼成绩!A$2:B$182,2,FALSE)</f>
        <v>100.00</v>
      </c>
      <c r="AB89" s="221">
        <f>0.8*Z89</f>
        <v>61.36</v>
      </c>
      <c r="AC89" s="221">
        <f>AA89*0.2</f>
        <v>20</v>
      </c>
      <c r="AD89" s="221">
        <f>SUM(AB89:AC89)*0.7</f>
        <v>56.952</v>
      </c>
      <c r="AE89" s="221">
        <f>VLOOKUP(D89,体育加分汇总!A$1:C$79,3,FALSE)</f>
        <v>8</v>
      </c>
      <c r="AF89" s="221">
        <f>AD89+AE89</f>
        <v>64.952</v>
      </c>
      <c r="AG89" s="221">
        <f>AF89*0.05</f>
        <v>3.2476</v>
      </c>
      <c r="AH89" s="223">
        <f>VLOOKUP(D89,美育!B$2:F$182,5,FALSE)</f>
        <v>55</v>
      </c>
      <c r="AI89" s="223">
        <f>VLOOKUP(D89,美育!B$2:E$182,4,FALSE)</f>
        <v>0</v>
      </c>
      <c r="AJ89" s="223">
        <f>AH89+AI89</f>
        <v>55</v>
      </c>
      <c r="AK89" s="223">
        <f>AJ89*0.05</f>
        <v>2.75</v>
      </c>
      <c r="AL89" s="224">
        <f>VLOOKUP(D89,劳育基础分!B$3:AF$182,31,FALSE)</f>
        <v>40</v>
      </c>
      <c r="AM89" s="224">
        <f>VLOOKUP(D89,劳育加分!A$3:I$34,9,FALSE)</f>
        <v>4</v>
      </c>
      <c r="AN89" s="224">
        <f>AL89+AM89</f>
        <v>44</v>
      </c>
      <c r="AO89" s="224">
        <f>AN89*0.05</f>
        <v>2.2</v>
      </c>
      <c r="AP89" s="225">
        <f>S89+Y89+AG89+AK89+AO89</f>
        <v>63.52685</v>
      </c>
      <c r="AQ89" s="226" t="str">
        <f>VLOOKUP(D89,必修课优良率!A$1:B$173,2,FALSE)</f>
        <v>47.62%</v>
      </c>
      <c r="AR89" s="227">
        <f>VLOOKUP(D89,四级成绩!B$2:C$178,2,FALSE)</f>
        <v>454</v>
      </c>
      <c r="AS89" s="226" t="str">
        <f>VLOOKUP(D89,必修课优良率!A$1:D$173,4,FALSE)</f>
        <v>是</v>
      </c>
    </row>
    <row r="90" spans="1:45">
      <c r="A90" s="211">
        <v>87</v>
      </c>
      <c r="B90" s="211">
        <v>92</v>
      </c>
      <c r="C90" s="5">
        <v>2024010600</v>
      </c>
      <c r="D90" s="5" t="s">
        <v>209</v>
      </c>
      <c r="E90" s="211" t="str">
        <f>VLOOKUP(D90,美育!B$2:E$182,2,FALSE)</f>
        <v>化工类24-5班</v>
      </c>
      <c r="F90" s="214">
        <f>VLOOKUP(D90,互评分!C$2:F$181,4,FALSE)</f>
        <v>99.2592592592593</v>
      </c>
      <c r="G90" s="214">
        <f>VLOOKUP(D90,辅导员加分!B$2:C$176,2,FALSE)</f>
        <v>94</v>
      </c>
      <c r="H90" s="214">
        <f>VLOOKUP(D90,互评分!C$2:F$181,3,FALSE)</f>
        <v>100</v>
      </c>
      <c r="I90" s="214">
        <f>VLOOKUP(D90,互评分!C$2:F$181,2,FALSE)</f>
        <v>90</v>
      </c>
      <c r="J90" s="214">
        <f>F90*0.2</f>
        <v>19.8518518518519</v>
      </c>
      <c r="K90" s="214">
        <f>G90*0.5</f>
        <v>47</v>
      </c>
      <c r="L90" s="214">
        <f>H90*0.2</f>
        <v>20</v>
      </c>
      <c r="M90" s="214">
        <f>I90*0.1</f>
        <v>9</v>
      </c>
      <c r="N90" s="214">
        <f>SUM(J90:M90)*0.7</f>
        <v>67.0962962962963</v>
      </c>
      <c r="O90" s="214">
        <f>VLOOKUP(D90,学生干部加分!A$1:C$140,3,FALSE)</f>
        <v>3</v>
      </c>
      <c r="P90" s="214">
        <v>0</v>
      </c>
      <c r="Q90" s="214">
        <v>0</v>
      </c>
      <c r="R90" s="214">
        <f>N90+O90+P90-Q90</f>
        <v>70.0962962962963</v>
      </c>
      <c r="S90" s="214">
        <f>R90*0.15</f>
        <v>10.5144444444444</v>
      </c>
      <c r="T90" s="215">
        <v>76.9620253164557</v>
      </c>
      <c r="U90" s="215">
        <v>83.2727</v>
      </c>
      <c r="V90" s="216">
        <f>IF(U90&gt;0,T90*0.9+U90*0.1,T90)</f>
        <v>77.5930927848101</v>
      </c>
      <c r="W90" s="215">
        <v>0</v>
      </c>
      <c r="X90" s="215">
        <f>V90*0.85+W90</f>
        <v>65.9541288670886</v>
      </c>
      <c r="Y90" s="215">
        <f>0.7*X90</f>
        <v>46.167890206962</v>
      </c>
      <c r="Z90" s="221">
        <f>VLOOKUP(D90,体测成绩!B$2:C$273,2,FALSE)</f>
        <v>72.4</v>
      </c>
      <c r="AA90" s="222" t="str">
        <f>VLOOKUP(D90,体育锻炼成绩!A$2:B$182,2,FALSE)</f>
        <v>100.00</v>
      </c>
      <c r="AB90" s="221">
        <f>0.8*Z90</f>
        <v>57.92</v>
      </c>
      <c r="AC90" s="221">
        <f>AA90*0.2</f>
        <v>20</v>
      </c>
      <c r="AD90" s="221">
        <f>SUM(AB90:AC90)*0.7</f>
        <v>54.544</v>
      </c>
      <c r="AE90" s="221">
        <f>VLOOKUP(D90,体育加分汇总!A$1:C$79,3,FALSE)</f>
        <v>13</v>
      </c>
      <c r="AF90" s="221">
        <f>AD90+AE90</f>
        <v>67.544</v>
      </c>
      <c r="AG90" s="221">
        <f>AF90*0.05</f>
        <v>3.3772</v>
      </c>
      <c r="AH90" s="223">
        <f>VLOOKUP(D90,美育!B$2:F$182,5,FALSE)</f>
        <v>18</v>
      </c>
      <c r="AI90" s="223">
        <f>VLOOKUP(D90,美育!B$2:E$182,4,FALSE)</f>
        <v>0</v>
      </c>
      <c r="AJ90" s="223">
        <f>AH90+AI90</f>
        <v>18</v>
      </c>
      <c r="AK90" s="223">
        <f>AJ90*0.05</f>
        <v>0.9</v>
      </c>
      <c r="AL90" s="224">
        <f>VLOOKUP(D90,劳育基础分!B$3:AF$182,31,FALSE)</f>
        <v>46.5</v>
      </c>
      <c r="AM90" s="224">
        <f>VLOOKUP(D90,劳育加分!A$3:I$34,9,FALSE)</f>
        <v>2</v>
      </c>
      <c r="AN90" s="224">
        <f>AL90+AM90</f>
        <v>48.5</v>
      </c>
      <c r="AO90" s="224">
        <f>AN90*0.05</f>
        <v>2.425</v>
      </c>
      <c r="AP90" s="225">
        <f>S90+Y90+AG90+AK90+AO90</f>
        <v>63.3845346514065</v>
      </c>
      <c r="AQ90" s="226">
        <v>0.65</v>
      </c>
      <c r="AR90" s="227">
        <f>VLOOKUP(D90,四级成绩!B$2:C$178,2,FALSE)</f>
        <v>478</v>
      </c>
      <c r="AS90" s="226" t="s">
        <v>91</v>
      </c>
    </row>
    <row r="91" spans="1:45">
      <c r="A91" s="211">
        <v>88</v>
      </c>
      <c r="B91" s="211">
        <v>81</v>
      </c>
      <c r="C91" s="211" t="s">
        <v>210</v>
      </c>
      <c r="D91" s="5" t="s">
        <v>211</v>
      </c>
      <c r="E91" s="211" t="str">
        <f>VLOOKUP(D91,美育!B$2:E$182,2,FALSE)</f>
        <v>化工类24-6班</v>
      </c>
      <c r="F91" s="214">
        <f>VLOOKUP(D91,互评分!C$2:F$181,4,FALSE)</f>
        <v>96.5384615384615</v>
      </c>
      <c r="G91" s="214">
        <f>VLOOKUP(D91,辅导员加分!B$2:C$176,2,FALSE)</f>
        <v>92</v>
      </c>
      <c r="H91" s="214">
        <f>VLOOKUP(D91,互评分!C$2:F$181,3,FALSE)</f>
        <v>100</v>
      </c>
      <c r="I91" s="214">
        <f>VLOOKUP(D91,互评分!C$2:F$181,2,FALSE)</f>
        <v>100</v>
      </c>
      <c r="J91" s="214">
        <f>F91*0.2</f>
        <v>19.3076923076923</v>
      </c>
      <c r="K91" s="214">
        <f>G91*0.5</f>
        <v>46</v>
      </c>
      <c r="L91" s="214">
        <f>H91*0.2</f>
        <v>20</v>
      </c>
      <c r="M91" s="214">
        <f>I91*0.1</f>
        <v>10</v>
      </c>
      <c r="N91" s="214">
        <f>SUM(J91:M91)*0.7</f>
        <v>66.7153846153846</v>
      </c>
      <c r="O91" s="214">
        <f>VLOOKUP(D91,学生干部加分!A$1:C$140,3,FALSE)</f>
        <v>5</v>
      </c>
      <c r="P91" s="214">
        <v>0</v>
      </c>
      <c r="Q91" s="214">
        <v>0</v>
      </c>
      <c r="R91" s="214">
        <f>N91+O91+P91-Q91</f>
        <v>71.7153846153846</v>
      </c>
      <c r="S91" s="214">
        <f>R91*0.15</f>
        <v>10.7573076923077</v>
      </c>
      <c r="T91" s="215">
        <v>77.9756097560976</v>
      </c>
      <c r="U91" s="215">
        <v>0</v>
      </c>
      <c r="V91" s="216">
        <f>IF(U91&gt;0,T91*0.9+U91*0.1,T91)</f>
        <v>77.9756097560976</v>
      </c>
      <c r="W91" s="215">
        <v>0</v>
      </c>
      <c r="X91" s="215">
        <f>V91*0.85+W91</f>
        <v>66.279268292683</v>
      </c>
      <c r="Y91" s="215">
        <f>0.7*X91</f>
        <v>46.3954878048781</v>
      </c>
      <c r="Z91" s="221">
        <f>VLOOKUP(D91,体测成绩!B$2:C$273,2,FALSE)</f>
        <v>83.2</v>
      </c>
      <c r="AA91" s="222" t="str">
        <f>VLOOKUP(D91,体育锻炼成绩!A$2:B$182,2,FALSE)</f>
        <v>100.00</v>
      </c>
      <c r="AB91" s="221">
        <f>0.8*Z91</f>
        <v>66.56</v>
      </c>
      <c r="AC91" s="221">
        <f>AA91*0.2</f>
        <v>20</v>
      </c>
      <c r="AD91" s="221">
        <f>SUM(AB91:AC91)*0.7</f>
        <v>60.592</v>
      </c>
      <c r="AE91" s="221">
        <v>0</v>
      </c>
      <c r="AF91" s="221">
        <f>AD91+AE91</f>
        <v>60.592</v>
      </c>
      <c r="AG91" s="221">
        <f>AF91*0.05</f>
        <v>3.0296</v>
      </c>
      <c r="AH91" s="223">
        <f>VLOOKUP(D91,美育!B$2:F$182,5,FALSE)</f>
        <v>30</v>
      </c>
      <c r="AI91" s="223">
        <f>VLOOKUP(D91,美育!B$2:E$182,4,FALSE)</f>
        <v>0</v>
      </c>
      <c r="AJ91" s="223">
        <f>AH91+AI91</f>
        <v>30</v>
      </c>
      <c r="AK91" s="223">
        <f>AJ91*0.05</f>
        <v>1.5</v>
      </c>
      <c r="AL91" s="224">
        <f>VLOOKUP(D91,劳育基础分!B$3:AF$182,31,FALSE)</f>
        <v>34</v>
      </c>
      <c r="AM91" s="224">
        <v>0</v>
      </c>
      <c r="AN91" s="224">
        <f>AL91+AM91</f>
        <v>34</v>
      </c>
      <c r="AO91" s="224">
        <f>AN91*0.05</f>
        <v>1.7</v>
      </c>
      <c r="AP91" s="225">
        <f>S91+Y91+AG91+AK91+AO91</f>
        <v>63.3823954971858</v>
      </c>
      <c r="AQ91" s="226" t="str">
        <f>VLOOKUP(D91,必修课优良率!A$1:B$173,2,FALSE)</f>
        <v>57.14%</v>
      </c>
      <c r="AR91" s="227" t="str">
        <f>VLOOKUP(D91,四级成绩!B$2:C$178,2,FALSE)</f>
        <v>433</v>
      </c>
      <c r="AS91" s="226" t="str">
        <f>VLOOKUP(D91,必修课优良率!A$1:D$173,4,FALSE)</f>
        <v>否</v>
      </c>
    </row>
    <row r="92" spans="1:45">
      <c r="A92" s="211">
        <v>89</v>
      </c>
      <c r="B92" s="211">
        <v>68</v>
      </c>
      <c r="C92" s="211">
        <v>2024010544</v>
      </c>
      <c r="D92" s="5" t="s">
        <v>212</v>
      </c>
      <c r="E92" s="211" t="str">
        <f>VLOOKUP(D92,美育!B$2:E$182,2,FALSE)</f>
        <v>化工类24-3班</v>
      </c>
      <c r="F92" s="214">
        <f>VLOOKUP(D92,互评分!C$2:F$181,4,FALSE)</f>
        <v>98.8214285714286</v>
      </c>
      <c r="G92" s="214">
        <f>VLOOKUP(D92,辅导员加分!B$2:C$176,2,FALSE)</f>
        <v>90</v>
      </c>
      <c r="H92" s="214">
        <f>VLOOKUP(D92,互评分!C$2:F$181,3,FALSE)</f>
        <v>100</v>
      </c>
      <c r="I92" s="214">
        <f>VLOOKUP(D92,互评分!C$2:F$181,2,FALSE)</f>
        <v>99</v>
      </c>
      <c r="J92" s="214">
        <f>F92*0.2</f>
        <v>19.7642857142857</v>
      </c>
      <c r="K92" s="214">
        <f>G92*0.5</f>
        <v>45</v>
      </c>
      <c r="L92" s="214">
        <f>H92*0.2</f>
        <v>20</v>
      </c>
      <c r="M92" s="214">
        <f>I92*0.1</f>
        <v>9.9</v>
      </c>
      <c r="N92" s="214">
        <f>SUM(J92:M92)*0.7</f>
        <v>66.265</v>
      </c>
      <c r="O92" s="214">
        <f>VLOOKUP(D92,学生干部加分!A$1:C$140,3,FALSE)</f>
        <v>3.5</v>
      </c>
      <c r="P92" s="214">
        <v>0</v>
      </c>
      <c r="Q92" s="214">
        <v>0</v>
      </c>
      <c r="R92" s="214">
        <f>N92+O92+P92-Q92</f>
        <v>69.765</v>
      </c>
      <c r="S92" s="214">
        <f>R92*0.15</f>
        <v>10.46475</v>
      </c>
      <c r="T92" s="215">
        <f>VLOOKUP(D92,[1]必修课成绩!C$71:AE$100,29,FALSE)</f>
        <v>79.3375</v>
      </c>
      <c r="U92" s="215">
        <f>VLOOKUP(D92,[1]选修课成绩!C$72:AC$101,27,FALSE)</f>
        <v>0</v>
      </c>
      <c r="V92" s="216">
        <f>IF(U92&gt;0,T92*0.9+U92*0.1,T92)</f>
        <v>79.3375</v>
      </c>
      <c r="W92" s="215">
        <v>0</v>
      </c>
      <c r="X92" s="215">
        <f>V92*0.85+W92</f>
        <v>67.436875</v>
      </c>
      <c r="Y92" s="215">
        <f>0.7*X92</f>
        <v>47.2058125</v>
      </c>
      <c r="Z92" s="221">
        <f>VLOOKUP(D92,体测成绩!B$2:C$273,2,FALSE)</f>
        <v>68.8</v>
      </c>
      <c r="AA92" s="222" t="str">
        <f>VLOOKUP(D92,体育锻炼成绩!A$2:B$182,2,FALSE)</f>
        <v>100.00</v>
      </c>
      <c r="AB92" s="221">
        <f>0.8*Z92</f>
        <v>55.04</v>
      </c>
      <c r="AC92" s="221">
        <f>AA92*0.2</f>
        <v>20</v>
      </c>
      <c r="AD92" s="221">
        <f>SUM(AB92:AC92)*0.7</f>
        <v>52.528</v>
      </c>
      <c r="AE92" s="221">
        <f>VLOOKUP(D92,体育加分汇总!A$1:C$79,3,FALSE)</f>
        <v>4</v>
      </c>
      <c r="AF92" s="221">
        <f>AD92+AE92</f>
        <v>56.528</v>
      </c>
      <c r="AG92" s="221">
        <f>AF92*0.05</f>
        <v>2.8264</v>
      </c>
      <c r="AH92" s="223">
        <f>VLOOKUP(D92,美育!B$2:F$182,5,FALSE)</f>
        <v>28</v>
      </c>
      <c r="AI92" s="223">
        <f>VLOOKUP(D92,美育!B$2:E$182,4,FALSE)</f>
        <v>0</v>
      </c>
      <c r="AJ92" s="223">
        <f>AH92+AI92</f>
        <v>28</v>
      </c>
      <c r="AK92" s="223">
        <f>AJ92*0.05</f>
        <v>1.4</v>
      </c>
      <c r="AL92" s="224">
        <f>VLOOKUP(D92,劳育基础分!B$3:AF$182,31,FALSE)</f>
        <v>29</v>
      </c>
      <c r="AM92" s="224">
        <v>0</v>
      </c>
      <c r="AN92" s="224">
        <f>AL92+AM92</f>
        <v>29</v>
      </c>
      <c r="AO92" s="224">
        <f>AN92*0.05</f>
        <v>1.45</v>
      </c>
      <c r="AP92" s="225">
        <f>S92+Y92+AG92+AK92+AO92</f>
        <v>63.3469625</v>
      </c>
      <c r="AQ92" s="226" t="str">
        <f>VLOOKUP(D92,必修课优良率!A$1:B$173,2,FALSE)</f>
        <v>76.19%</v>
      </c>
      <c r="AR92" s="227">
        <f>VLOOKUP(D92,四级成绩!B$2:C$178,2,FALSE)</f>
        <v>509</v>
      </c>
      <c r="AS92" s="226" t="str">
        <f>VLOOKUP(D92,必修课优良率!A$1:D$173,4,FALSE)</f>
        <v>否</v>
      </c>
    </row>
    <row r="93" spans="1:45">
      <c r="A93" s="211">
        <v>90</v>
      </c>
      <c r="B93" s="211">
        <v>53</v>
      </c>
      <c r="C93" s="5">
        <v>2024010470</v>
      </c>
      <c r="D93" s="5" t="s">
        <v>213</v>
      </c>
      <c r="E93" s="211" t="str">
        <f>VLOOKUP(D93,美育!B$2:E$182,2,FALSE)</f>
        <v>化工类24-1班</v>
      </c>
      <c r="F93" s="214">
        <f>VLOOKUP(D93,互评分!C$2:F$181,4,FALSE)</f>
        <v>97.66666667</v>
      </c>
      <c r="G93" s="214">
        <f>VLOOKUP(D93,辅导员加分!B$2:C$176,2,FALSE)</f>
        <v>92</v>
      </c>
      <c r="H93" s="214">
        <f>VLOOKUP(D93,互评分!C$2:F$181,3,FALSE)</f>
        <v>99.1666666666667</v>
      </c>
      <c r="I93" s="214">
        <f>VLOOKUP(D93,互评分!C$2:F$181,2,FALSE)</f>
        <v>80</v>
      </c>
      <c r="J93" s="214">
        <f>F93*0.2</f>
        <v>19.533333334</v>
      </c>
      <c r="K93" s="214">
        <f>G93*0.5</f>
        <v>46</v>
      </c>
      <c r="L93" s="214">
        <f>H93*0.2</f>
        <v>19.8333333333333</v>
      </c>
      <c r="M93" s="214">
        <f>I93*0.1</f>
        <v>8</v>
      </c>
      <c r="N93" s="214">
        <f>SUM(J93:M93)*0.7</f>
        <v>65.3566666671333</v>
      </c>
      <c r="O93" s="214">
        <f>VLOOKUP(D93,学生干部加分!A$1:C$140,3,FALSE)</f>
        <v>4</v>
      </c>
      <c r="P93" s="214">
        <v>0</v>
      </c>
      <c r="Q93" s="214">
        <v>0</v>
      </c>
      <c r="R93" s="214">
        <f>N93+O93+P93-Q93</f>
        <v>69.3566666671333</v>
      </c>
      <c r="S93" s="214">
        <f>R93*0.15</f>
        <v>10.40350000007</v>
      </c>
      <c r="T93" s="215">
        <v>80.9746835443038</v>
      </c>
      <c r="U93" s="215">
        <v>0</v>
      </c>
      <c r="V93" s="216">
        <f>IF(U93&gt;0,T93*0.9+U93*0.1,T93)</f>
        <v>80.9746835443038</v>
      </c>
      <c r="W93" s="215">
        <v>0</v>
      </c>
      <c r="X93" s="215">
        <f>V93*0.85+W93</f>
        <v>68.8284810126582</v>
      </c>
      <c r="Y93" s="215">
        <f>0.7*X93</f>
        <v>48.1799367088608</v>
      </c>
      <c r="Z93" s="221">
        <f>VLOOKUP(D93,体测成绩!B$2:C$273,2,FALSE)</f>
        <v>55.6</v>
      </c>
      <c r="AA93" s="222">
        <f>VLOOKUP(D93,体育锻炼成绩!A$2:B$182,2,FALSE)</f>
        <v>100</v>
      </c>
      <c r="AB93" s="221">
        <f>0.8*Z93</f>
        <v>44.48</v>
      </c>
      <c r="AC93" s="221">
        <f>AA93*0.2</f>
        <v>20</v>
      </c>
      <c r="AD93" s="221">
        <f>SUM(AB93:AC93)*0.7</f>
        <v>45.136</v>
      </c>
      <c r="AE93" s="221">
        <v>0</v>
      </c>
      <c r="AF93" s="221">
        <f>AD93+AE93</f>
        <v>45.136</v>
      </c>
      <c r="AG93" s="221">
        <f>AF93*0.05</f>
        <v>2.2568</v>
      </c>
      <c r="AH93" s="223">
        <f>VLOOKUP(D93,美育!B$2:F$182,5,FALSE)</f>
        <v>10</v>
      </c>
      <c r="AI93" s="223">
        <f>VLOOKUP(D93,美育!B$2:E$182,4,FALSE)</f>
        <v>0</v>
      </c>
      <c r="AJ93" s="223">
        <f>AH93+AI93</f>
        <v>10</v>
      </c>
      <c r="AK93" s="223">
        <f>AJ93*0.05</f>
        <v>0.5</v>
      </c>
      <c r="AL93" s="224">
        <f>VLOOKUP(D93,劳育基础分!B$3:AF$182,31,FALSE)</f>
        <v>40</v>
      </c>
      <c r="AM93" s="224">
        <v>0</v>
      </c>
      <c r="AN93" s="224">
        <f>AL93+AM93</f>
        <v>40</v>
      </c>
      <c r="AO93" s="224">
        <f>AN93*0.05</f>
        <v>2</v>
      </c>
      <c r="AP93" s="225">
        <f>S93+Y93+AG93+AK93+AO93</f>
        <v>63.3402367089308</v>
      </c>
      <c r="AQ93" s="226">
        <v>0.65</v>
      </c>
      <c r="AR93" s="227">
        <v>0</v>
      </c>
      <c r="AS93" s="226" t="s">
        <v>91</v>
      </c>
    </row>
    <row r="94" spans="1:45">
      <c r="A94" s="211">
        <v>91</v>
      </c>
      <c r="B94" s="211">
        <v>42</v>
      </c>
      <c r="C94" s="211" t="s">
        <v>214</v>
      </c>
      <c r="D94" s="5" t="s">
        <v>215</v>
      </c>
      <c r="E94" s="211" t="str">
        <f>VLOOKUP(D94,美育!B$2:E$182,2,FALSE)</f>
        <v>化工类24-1班</v>
      </c>
      <c r="F94" s="214">
        <f>VLOOKUP(D94,互评分!C$2:F$181,4,FALSE)</f>
        <v>98.40740741</v>
      </c>
      <c r="G94" s="214">
        <f>VLOOKUP(D94,辅导员加分!B$2:C$176,2,FALSE)</f>
        <v>90</v>
      </c>
      <c r="H94" s="214">
        <f>VLOOKUP(D94,互评分!C$2:F$181,3,FALSE)</f>
        <v>100</v>
      </c>
      <c r="I94" s="214">
        <f>VLOOKUP(D94,互评分!C$2:F$181,2,FALSE)</f>
        <v>99</v>
      </c>
      <c r="J94" s="214">
        <f>F94*0.2</f>
        <v>19.681481482</v>
      </c>
      <c r="K94" s="214">
        <f>G94*0.5</f>
        <v>45</v>
      </c>
      <c r="L94" s="214">
        <f>H94*0.2</f>
        <v>20</v>
      </c>
      <c r="M94" s="214">
        <f>I94*0.1</f>
        <v>9.9</v>
      </c>
      <c r="N94" s="214">
        <f>SUM(J94:M94)*0.7</f>
        <v>66.2070370374</v>
      </c>
      <c r="O94" s="214">
        <v>0</v>
      </c>
      <c r="P94" s="214">
        <v>0</v>
      </c>
      <c r="Q94" s="214">
        <v>0</v>
      </c>
      <c r="R94" s="214">
        <f>N94+O94+P94-Q94</f>
        <v>66.2070370374</v>
      </c>
      <c r="S94" s="214">
        <f>R94*0.15</f>
        <v>9.93105555561</v>
      </c>
      <c r="T94" s="215">
        <v>82.1486486486486</v>
      </c>
      <c r="U94" s="215">
        <v>89.6666666666667</v>
      </c>
      <c r="V94" s="216">
        <f>IF(U94&gt;0,T94*0.9+U94*0.1,T94)</f>
        <v>82.9004504504504</v>
      </c>
      <c r="W94" s="215">
        <v>0</v>
      </c>
      <c r="X94" s="215">
        <f>V94*0.85+W94</f>
        <v>70.4653828828828</v>
      </c>
      <c r="Y94" s="215">
        <f>0.7*X94</f>
        <v>49.325768018018</v>
      </c>
      <c r="Z94" s="221">
        <f>VLOOKUP(D94,体测成绩!B$2:C$273,2,FALSE)</f>
        <v>56.5</v>
      </c>
      <c r="AA94" s="222" t="str">
        <f>VLOOKUP(D94,体育锻炼成绩!A$2:B$182,2,FALSE)</f>
        <v>100.00</v>
      </c>
      <c r="AB94" s="221">
        <f>0.8*Z94</f>
        <v>45.2</v>
      </c>
      <c r="AC94" s="221">
        <f>AA94*0.2</f>
        <v>20</v>
      </c>
      <c r="AD94" s="221">
        <f>SUM(AB94:AC94)*0.7</f>
        <v>45.64</v>
      </c>
      <c r="AE94" s="221">
        <v>0</v>
      </c>
      <c r="AF94" s="221">
        <f>AD94+AE94</f>
        <v>45.64</v>
      </c>
      <c r="AG94" s="221">
        <f>AF94*0.05</f>
        <v>2.282</v>
      </c>
      <c r="AH94" s="223">
        <f>VLOOKUP(D94,美育!B$2:F$182,5,FALSE)</f>
        <v>0</v>
      </c>
      <c r="AI94" s="223">
        <f>VLOOKUP(D94,美育!B$2:E$182,4,FALSE)</f>
        <v>0</v>
      </c>
      <c r="AJ94" s="223">
        <f>AH94+AI94</f>
        <v>0</v>
      </c>
      <c r="AK94" s="223">
        <f>AJ94*0.05</f>
        <v>0</v>
      </c>
      <c r="AL94" s="224">
        <f>VLOOKUP(D94,劳育基础分!B$3:AF$182,31,FALSE)</f>
        <v>36</v>
      </c>
      <c r="AM94" s="224">
        <v>0</v>
      </c>
      <c r="AN94" s="224">
        <f>AL94+AM94</f>
        <v>36</v>
      </c>
      <c r="AO94" s="224">
        <f>AN94*0.05</f>
        <v>1.8</v>
      </c>
      <c r="AP94" s="225">
        <f>S94+Y94+AG94+AK94+AO94</f>
        <v>63.338823573628</v>
      </c>
      <c r="AQ94" s="226" t="str">
        <f>VLOOKUP(D94,必修课优良率!A$1:B$173,2,FALSE)</f>
        <v>47.37%</v>
      </c>
      <c r="AR94" s="227"/>
      <c r="AS94" s="226" t="str">
        <f>VLOOKUP(D94,必修课优良率!A$1:D$173,4,FALSE)</f>
        <v>否</v>
      </c>
    </row>
    <row r="95" spans="1:45">
      <c r="A95" s="211">
        <v>92</v>
      </c>
      <c r="B95" s="211">
        <v>129</v>
      </c>
      <c r="C95" s="211" t="s">
        <v>216</v>
      </c>
      <c r="D95" s="5" t="s">
        <v>217</v>
      </c>
      <c r="E95" s="211" t="str">
        <f>VLOOKUP(D95,美育!B$2:E$182,2,FALSE)</f>
        <v>化工类24-3班</v>
      </c>
      <c r="F95" s="214">
        <f>VLOOKUP(D95,互评分!C$2:F$181,4,FALSE)</f>
        <v>98.75</v>
      </c>
      <c r="G95" s="214">
        <f>VLOOKUP(D95,辅导员加分!B$2:C$176,2,FALSE)</f>
        <v>92</v>
      </c>
      <c r="H95" s="214">
        <f>VLOOKUP(D95,互评分!C$2:F$181,3,FALSE)</f>
        <v>100</v>
      </c>
      <c r="I95" s="214">
        <f>VLOOKUP(D95,互评分!C$2:F$181,2,FALSE)</f>
        <v>99</v>
      </c>
      <c r="J95" s="214">
        <f>F95*0.2</f>
        <v>19.75</v>
      </c>
      <c r="K95" s="214">
        <f>G95*0.5</f>
        <v>46</v>
      </c>
      <c r="L95" s="214">
        <f>H95*0.2</f>
        <v>20</v>
      </c>
      <c r="M95" s="214">
        <f>I95*0.1</f>
        <v>9.9</v>
      </c>
      <c r="N95" s="214">
        <f>SUM(J95:M95)*0.7</f>
        <v>66.955</v>
      </c>
      <c r="O95" s="214">
        <f>VLOOKUP(D95,学生干部加分!A$1:C$140,3,FALSE)</f>
        <v>6</v>
      </c>
      <c r="P95" s="214">
        <v>0</v>
      </c>
      <c r="Q95" s="214">
        <v>0</v>
      </c>
      <c r="R95" s="214">
        <f>N95+O95+P95-Q95</f>
        <v>72.955</v>
      </c>
      <c r="S95" s="214">
        <f>R95*0.15</f>
        <v>10.94325</v>
      </c>
      <c r="T95" s="217">
        <v>73.5833333333333</v>
      </c>
      <c r="U95" s="217">
        <v>88.7333333333333</v>
      </c>
      <c r="V95" s="216">
        <f>IF(U95&gt;0,T95*0.9+U95*0.1,T95)</f>
        <v>75.0983333333333</v>
      </c>
      <c r="W95" s="215">
        <f>VLOOKUP(D95,智育加分汇总!A$2:C$44,3,FALSE)</f>
        <v>5</v>
      </c>
      <c r="X95" s="215">
        <f>V95*0.85+W95</f>
        <v>68.8335833333333</v>
      </c>
      <c r="Y95" s="215">
        <f>0.7*X95</f>
        <v>48.1835083333333</v>
      </c>
      <c r="Z95" s="221">
        <f>VLOOKUP(D95,体测成绩!B$2:C$273,2,FALSE)</f>
        <v>67.3</v>
      </c>
      <c r="AA95" s="222" t="str">
        <f>VLOOKUP(D95,体育锻炼成绩!A$2:B$182,2,FALSE)</f>
        <v>100.00</v>
      </c>
      <c r="AB95" s="221">
        <f>0.8*Z95</f>
        <v>53.84</v>
      </c>
      <c r="AC95" s="221">
        <f>AA95*0.2</f>
        <v>20</v>
      </c>
      <c r="AD95" s="221">
        <f>SUM(AB95:AC95)*0.7</f>
        <v>51.688</v>
      </c>
      <c r="AE95" s="221">
        <v>0</v>
      </c>
      <c r="AF95" s="221">
        <f>AD95+AE95</f>
        <v>51.688</v>
      </c>
      <c r="AG95" s="221">
        <f>AF95*0.05</f>
        <v>2.5844</v>
      </c>
      <c r="AH95" s="223">
        <f>VLOOKUP(D95,美育!B$2:F$182,5,FALSE)</f>
        <v>5</v>
      </c>
      <c r="AI95" s="223">
        <f>VLOOKUP(D95,美育!B$2:E$182,4,FALSE)</f>
        <v>0</v>
      </c>
      <c r="AJ95" s="223">
        <f>AH95+AI95</f>
        <v>5</v>
      </c>
      <c r="AK95" s="223">
        <f>AJ95*0.05</f>
        <v>0.25</v>
      </c>
      <c r="AL95" s="224">
        <f>VLOOKUP(D95,劳育基础分!B$3:AF$182,31,FALSE)</f>
        <v>25.5</v>
      </c>
      <c r="AM95" s="224">
        <v>0</v>
      </c>
      <c r="AN95" s="224">
        <f>AL95+AM95</f>
        <v>25.5</v>
      </c>
      <c r="AO95" s="224">
        <f>AN95*0.05</f>
        <v>1.275</v>
      </c>
      <c r="AP95" s="225">
        <f>S95+Y95+AG95+AK95+AO95</f>
        <v>63.2361583333333</v>
      </c>
      <c r="AQ95" s="226" t="str">
        <f>VLOOKUP(D95,必修课优良率!A$1:B$173,2,FALSE)</f>
        <v>52.38%</v>
      </c>
      <c r="AR95" s="227">
        <f>VLOOKUP(D95,四级成绩!B$2:C$178,2,FALSE)</f>
        <v>611</v>
      </c>
      <c r="AS95" s="226" t="str">
        <f>VLOOKUP(D95,必修课优良率!A$1:D$173,4,FALSE)</f>
        <v>否</v>
      </c>
    </row>
    <row r="96" spans="1:45">
      <c r="A96" s="211">
        <v>93</v>
      </c>
      <c r="B96" s="211">
        <v>65</v>
      </c>
      <c r="C96" s="211" t="s">
        <v>218</v>
      </c>
      <c r="D96" s="5" t="s">
        <v>219</v>
      </c>
      <c r="E96" s="211" t="str">
        <f>VLOOKUP(D96,美育!B$2:E$182,2,FALSE)</f>
        <v>化工类24-6班</v>
      </c>
      <c r="F96" s="214">
        <f>VLOOKUP(D96,互评分!C$2:F$181,4,FALSE)</f>
        <v>98.4615384615385</v>
      </c>
      <c r="G96" s="214">
        <f>VLOOKUP(D96,辅导员加分!B$2:C$176,2,FALSE)</f>
        <v>92</v>
      </c>
      <c r="H96" s="214">
        <f>VLOOKUP(D96,互评分!C$2:F$181,3,FALSE)</f>
        <v>100</v>
      </c>
      <c r="I96" s="214">
        <f>VLOOKUP(D96,互评分!C$2:F$181,2,FALSE)</f>
        <v>100</v>
      </c>
      <c r="J96" s="214">
        <f>F96*0.2</f>
        <v>19.6923076923077</v>
      </c>
      <c r="K96" s="214">
        <f>G96*0.5</f>
        <v>46</v>
      </c>
      <c r="L96" s="214">
        <f>H96*0.2</f>
        <v>20</v>
      </c>
      <c r="M96" s="214">
        <f>I96*0.1</f>
        <v>10</v>
      </c>
      <c r="N96" s="214">
        <f>SUM(J96:M96)*0.7</f>
        <v>66.9846153846154</v>
      </c>
      <c r="O96" s="214">
        <v>0</v>
      </c>
      <c r="P96" s="214">
        <v>0</v>
      </c>
      <c r="Q96" s="214">
        <v>0</v>
      </c>
      <c r="R96" s="214">
        <f>N96+O96+P96-Q96</f>
        <v>66.9846153846154</v>
      </c>
      <c r="S96" s="214">
        <f>R96*0.15</f>
        <v>10.0476923076923</v>
      </c>
      <c r="T96" s="215">
        <v>79.5487804878049</v>
      </c>
      <c r="U96" s="215">
        <v>0</v>
      </c>
      <c r="V96" s="216">
        <f>IF(U96&gt;0,T96*0.9+U96*0.1,T96)</f>
        <v>79.5487804878049</v>
      </c>
      <c r="W96" s="215">
        <v>0</v>
      </c>
      <c r="X96" s="215">
        <f>V96*0.85+W96</f>
        <v>67.6164634146342</v>
      </c>
      <c r="Y96" s="215">
        <f>0.7*X96</f>
        <v>47.3315243902439</v>
      </c>
      <c r="Z96" s="221">
        <f>VLOOKUP(D96,体测成绩!B$2:C$273,2,FALSE)</f>
        <v>65.7</v>
      </c>
      <c r="AA96" s="222" t="str">
        <f>VLOOKUP(D96,体育锻炼成绩!A$2:B$182,2,FALSE)</f>
        <v>100.00</v>
      </c>
      <c r="AB96" s="221">
        <f>0.8*Z96</f>
        <v>52.56</v>
      </c>
      <c r="AC96" s="221">
        <f>AA96*0.2</f>
        <v>20</v>
      </c>
      <c r="AD96" s="221">
        <f>SUM(AB96:AC96)*0.7</f>
        <v>50.792</v>
      </c>
      <c r="AE96" s="221">
        <v>0</v>
      </c>
      <c r="AF96" s="221">
        <f>AD96+AE96</f>
        <v>50.792</v>
      </c>
      <c r="AG96" s="221">
        <f>AF96*0.05</f>
        <v>2.5396</v>
      </c>
      <c r="AH96" s="223">
        <f>VLOOKUP(D96,美育!B$2:F$182,5,FALSE)</f>
        <v>18</v>
      </c>
      <c r="AI96" s="223">
        <f>VLOOKUP(D96,美育!B$2:E$182,4,FALSE)</f>
        <v>0</v>
      </c>
      <c r="AJ96" s="223">
        <f>AH96+AI96</f>
        <v>18</v>
      </c>
      <c r="AK96" s="223">
        <f>AJ96*0.05</f>
        <v>0.9</v>
      </c>
      <c r="AL96" s="224">
        <f>VLOOKUP(D96,劳育基础分!B$3:AF$182,31,FALSE)</f>
        <v>46.5</v>
      </c>
      <c r="AM96" s="224">
        <v>0</v>
      </c>
      <c r="AN96" s="224">
        <f>AL96+AM96</f>
        <v>46.5</v>
      </c>
      <c r="AO96" s="224">
        <f>AN96*0.05</f>
        <v>2.325</v>
      </c>
      <c r="AP96" s="225">
        <f>S96+Y96+AG96+AK96+AO96</f>
        <v>63.1438166979362</v>
      </c>
      <c r="AQ96" s="226" t="str">
        <f>VLOOKUP(D96,必修课优良率!A$1:B$173,2,FALSE)</f>
        <v>57.14%</v>
      </c>
      <c r="AR96" s="227" t="str">
        <f>VLOOKUP(D96,四级成绩!B$2:C$178,2,FALSE)</f>
        <v>456</v>
      </c>
      <c r="AS96" s="226" t="str">
        <f>VLOOKUP(D96,必修课优良率!A$1:D$173,4,FALSE)</f>
        <v>否</v>
      </c>
    </row>
    <row r="97" spans="1:45">
      <c r="A97" s="211">
        <v>94</v>
      </c>
      <c r="B97" s="211">
        <v>80</v>
      </c>
      <c r="C97" s="211">
        <v>2024010543</v>
      </c>
      <c r="D97" s="5" t="s">
        <v>220</v>
      </c>
      <c r="E97" s="211" t="str">
        <f>VLOOKUP(D97,美育!B$2:E$182,2,FALSE)</f>
        <v>化工类24-3班</v>
      </c>
      <c r="F97" s="214">
        <f>VLOOKUP(D97,互评分!C$2:F$181,4,FALSE)</f>
        <v>98.8928571428571</v>
      </c>
      <c r="G97" s="214">
        <f>VLOOKUP(D97,辅导员加分!B$2:C$176,2,FALSE)</f>
        <v>92</v>
      </c>
      <c r="H97" s="214">
        <f>VLOOKUP(D97,互评分!C$2:F$181,3,FALSE)</f>
        <v>100</v>
      </c>
      <c r="I97" s="214">
        <f>VLOOKUP(D97,互评分!C$2:F$181,2,FALSE)</f>
        <v>99</v>
      </c>
      <c r="J97" s="214">
        <f>F97*0.2</f>
        <v>19.7785714285714</v>
      </c>
      <c r="K97" s="214">
        <f>G97*0.5</f>
        <v>46</v>
      </c>
      <c r="L97" s="214">
        <f>H97*0.2</f>
        <v>20</v>
      </c>
      <c r="M97" s="214">
        <f>I97*0.1</f>
        <v>9.9</v>
      </c>
      <c r="N97" s="214">
        <f>SUM(J97:M97)*0.7</f>
        <v>66.975</v>
      </c>
      <c r="O97" s="214">
        <f>VLOOKUP(D97,学生干部加分!A$1:C$140,3,FALSE)</f>
        <v>6</v>
      </c>
      <c r="P97" s="214">
        <v>0</v>
      </c>
      <c r="Q97" s="214">
        <v>0</v>
      </c>
      <c r="R97" s="214">
        <f>N97+O97+P97-Q97</f>
        <v>72.975</v>
      </c>
      <c r="S97" s="214">
        <f>R97*0.15</f>
        <v>10.94625</v>
      </c>
      <c r="T97" s="215">
        <f>VLOOKUP(D97,[1]必修课成绩!C$71:AE$100,29,FALSE)</f>
        <v>78.2658227848101</v>
      </c>
      <c r="U97" s="215">
        <f>VLOOKUP(D97,[1]选修课成绩!C$72:AC$101,27,FALSE)</f>
        <v>0</v>
      </c>
      <c r="V97" s="216">
        <f>IF(U97&gt;0,T97*0.9+U97*0.1,T97)</f>
        <v>78.2658227848101</v>
      </c>
      <c r="W97" s="215">
        <v>0</v>
      </c>
      <c r="X97" s="215">
        <f>V97*0.85+W97</f>
        <v>66.5259493670886</v>
      </c>
      <c r="Y97" s="215">
        <f>0.7*X97</f>
        <v>46.568164556962</v>
      </c>
      <c r="Z97" s="221">
        <f>VLOOKUP(D97,体测成绩!B$2:C$273,2,FALSE)</f>
        <v>71</v>
      </c>
      <c r="AA97" s="222" t="str">
        <f>VLOOKUP(D97,体育锻炼成绩!A$2:B$182,2,FALSE)</f>
        <v>100.00</v>
      </c>
      <c r="AB97" s="221">
        <f>0.8*Z97</f>
        <v>56.8</v>
      </c>
      <c r="AC97" s="221">
        <f>AA97*0.2</f>
        <v>20</v>
      </c>
      <c r="AD97" s="221">
        <f>SUM(AB97:AC97)*0.7</f>
        <v>53.76</v>
      </c>
      <c r="AE97" s="221">
        <f>VLOOKUP(D97,体育加分汇总!A$1:C$79,3,FALSE)</f>
        <v>4</v>
      </c>
      <c r="AF97" s="221">
        <f>AD97+AE97</f>
        <v>57.76</v>
      </c>
      <c r="AG97" s="221">
        <f>AF97*0.05</f>
        <v>2.888</v>
      </c>
      <c r="AH97" s="223">
        <f>VLOOKUP(D97,美育!B$2:F$182,5,FALSE)</f>
        <v>18</v>
      </c>
      <c r="AI97" s="223">
        <f>VLOOKUP(D97,美育!B$2:E$182,4,FALSE)</f>
        <v>0</v>
      </c>
      <c r="AJ97" s="223">
        <f>AH97+AI97</f>
        <v>18</v>
      </c>
      <c r="AK97" s="223">
        <f>AJ97*0.05</f>
        <v>0.9</v>
      </c>
      <c r="AL97" s="224">
        <f>VLOOKUP(D97,劳育基础分!B$3:AF$182,31,FALSE)</f>
        <v>32</v>
      </c>
      <c r="AM97" s="224">
        <v>0</v>
      </c>
      <c r="AN97" s="224">
        <f>AL97+AM97</f>
        <v>32</v>
      </c>
      <c r="AO97" s="224">
        <f>AN97*0.05</f>
        <v>1.6</v>
      </c>
      <c r="AP97" s="225">
        <f>S97+Y97+AG97+AK97+AO97</f>
        <v>62.902414556962</v>
      </c>
      <c r="AQ97" s="226" t="str">
        <f>VLOOKUP(D97,必修课优良率!A$1:B$173,2,FALSE)</f>
        <v>47.62%</v>
      </c>
      <c r="AR97" s="227">
        <f>VLOOKUP(D97,四级成绩!B$2:C$178,2,FALSE)</f>
        <v>499</v>
      </c>
      <c r="AS97" s="226" t="str">
        <f>VLOOKUP(D97,必修课优良率!A$1:D$173,4,FALSE)</f>
        <v>否</v>
      </c>
    </row>
    <row r="98" spans="1:45">
      <c r="A98" s="211">
        <v>95</v>
      </c>
      <c r="B98" s="211">
        <v>84</v>
      </c>
      <c r="C98" s="211" t="s">
        <v>221</v>
      </c>
      <c r="D98" s="5" t="s">
        <v>222</v>
      </c>
      <c r="E98" s="211" t="str">
        <f>VLOOKUP(D98,美育!B$2:E$182,2,FALSE)</f>
        <v>化工类24-2班</v>
      </c>
      <c r="F98" s="214">
        <f>VLOOKUP(D98,互评分!C$2:F$181,4,FALSE)</f>
        <v>97.4642857142857</v>
      </c>
      <c r="G98" s="214">
        <f>VLOOKUP(D98,辅导员加分!B$2:C$176,2,FALSE)</f>
        <v>90</v>
      </c>
      <c r="H98" s="214">
        <f>VLOOKUP(D98,互评分!C$2:F$181,3,FALSE)</f>
        <v>100</v>
      </c>
      <c r="I98" s="214">
        <f>VLOOKUP(D98,互评分!C$2:F$181,2,FALSE)</f>
        <v>91</v>
      </c>
      <c r="J98" s="214">
        <f>F98*0.2</f>
        <v>19.4928571428571</v>
      </c>
      <c r="K98" s="214">
        <f>G98*0.5</f>
        <v>45</v>
      </c>
      <c r="L98" s="214">
        <f>H98*0.2</f>
        <v>20</v>
      </c>
      <c r="M98" s="214">
        <f>I98*0.1</f>
        <v>9.1</v>
      </c>
      <c r="N98" s="214">
        <f>SUM(J98:M98)*0.7</f>
        <v>65.515</v>
      </c>
      <c r="O98" s="214">
        <v>0</v>
      </c>
      <c r="P98" s="214">
        <f>VLOOKUP(D98,德育加分!C$2:K$30,9,FALSE)</f>
        <v>5</v>
      </c>
      <c r="Q98" s="214">
        <v>0</v>
      </c>
      <c r="R98" s="214">
        <f>N98+O98+P98-Q98</f>
        <v>70.515</v>
      </c>
      <c r="S98" s="214">
        <f>R98*0.15</f>
        <v>10.57725</v>
      </c>
      <c r="T98" s="215">
        <v>77.5853658536585</v>
      </c>
      <c r="U98" s="215">
        <v>0</v>
      </c>
      <c r="V98" s="216">
        <f>IF(U98&gt;0,T98*0.9+U98*0.1,T98)</f>
        <v>77.5853658536585</v>
      </c>
      <c r="W98" s="215">
        <v>0</v>
      </c>
      <c r="X98" s="215">
        <f>V98*0.85+W98</f>
        <v>65.9475609756097</v>
      </c>
      <c r="Y98" s="215">
        <f>0.7*X98</f>
        <v>46.1632926829268</v>
      </c>
      <c r="Z98" s="221">
        <f>VLOOKUP(D98,体测成绩!B$2:C$273,2,FALSE)</f>
        <v>52.6</v>
      </c>
      <c r="AA98" s="222" t="str">
        <f>VLOOKUP(D98,体育锻炼成绩!A$2:B$182,2,FALSE)</f>
        <v>100.00</v>
      </c>
      <c r="AB98" s="221">
        <f>0.8*Z98</f>
        <v>42.08</v>
      </c>
      <c r="AC98" s="221">
        <f>AA98*0.2</f>
        <v>20</v>
      </c>
      <c r="AD98" s="221">
        <f>SUM(AB98:AC98)*0.7</f>
        <v>43.456</v>
      </c>
      <c r="AE98" s="221">
        <v>0</v>
      </c>
      <c r="AF98" s="221">
        <f>AD98+AE98</f>
        <v>43.456</v>
      </c>
      <c r="AG98" s="221">
        <f>AF98*0.05</f>
        <v>2.1728</v>
      </c>
      <c r="AH98" s="223">
        <f>VLOOKUP(D98,美育!B$2:F$182,5,FALSE)</f>
        <v>35</v>
      </c>
      <c r="AI98" s="223">
        <f>VLOOKUP(D98,美育!B$2:E$182,4,FALSE)</f>
        <v>0</v>
      </c>
      <c r="AJ98" s="223">
        <f>AH98+AI98</f>
        <v>35</v>
      </c>
      <c r="AK98" s="223">
        <f>AJ98*0.05</f>
        <v>1.75</v>
      </c>
      <c r="AL98" s="224">
        <f>VLOOKUP(D98,劳育基础分!B$3:AF$182,31,FALSE)</f>
        <v>44</v>
      </c>
      <c r="AM98" s="224">
        <v>0</v>
      </c>
      <c r="AN98" s="224">
        <f>AL98+AM98</f>
        <v>44</v>
      </c>
      <c r="AO98" s="224">
        <f>AN98*0.05</f>
        <v>2.2</v>
      </c>
      <c r="AP98" s="225">
        <f>S98+Y98+AG98+AK98+AO98</f>
        <v>62.8633426829268</v>
      </c>
      <c r="AQ98" s="226" t="str">
        <f>VLOOKUP(D98,必修课优良率!A$1:B$173,2,FALSE)</f>
        <v>57.14%</v>
      </c>
      <c r="AR98" s="227">
        <f>VLOOKUP(D98,四级成绩!B$2:C$178,2,FALSE)</f>
        <v>417</v>
      </c>
      <c r="AS98" s="226" t="str">
        <f>VLOOKUP(D98,必修课优良率!A$1:D$173,4,FALSE)</f>
        <v>否</v>
      </c>
    </row>
    <row r="99" spans="1:45">
      <c r="A99" s="211">
        <v>96</v>
      </c>
      <c r="B99" s="211">
        <v>102</v>
      </c>
      <c r="C99" s="211" t="s">
        <v>223</v>
      </c>
      <c r="D99" s="5" t="s">
        <v>224</v>
      </c>
      <c r="E99" s="211" t="str">
        <f>VLOOKUP(D99,美育!B$2:E$182,2,FALSE)</f>
        <v>化工类24-2班</v>
      </c>
      <c r="F99" s="214">
        <f>VLOOKUP(D99,互评分!C$2:F$181,4,FALSE)</f>
        <v>97</v>
      </c>
      <c r="G99" s="214">
        <f>VLOOKUP(D99,辅导员加分!B$2:C$176,2,FALSE)</f>
        <v>92</v>
      </c>
      <c r="H99" s="214">
        <f>VLOOKUP(D99,互评分!C$2:F$181,3,FALSE)</f>
        <v>98.3333333333333</v>
      </c>
      <c r="I99" s="214">
        <f>VLOOKUP(D99,互评分!C$2:F$181,2,FALSE)</f>
        <v>96</v>
      </c>
      <c r="J99" s="214">
        <f>F99*0.2</f>
        <v>19.4</v>
      </c>
      <c r="K99" s="214">
        <f>G99*0.5</f>
        <v>46</v>
      </c>
      <c r="L99" s="214">
        <f>H99*0.2</f>
        <v>19.6666666666667</v>
      </c>
      <c r="M99" s="214">
        <f>I99*0.1</f>
        <v>9.6</v>
      </c>
      <c r="N99" s="214">
        <f>SUM(J99:M99)*0.7</f>
        <v>66.2666666666667</v>
      </c>
      <c r="O99" s="214">
        <f>VLOOKUP(D99,学生干部加分!A$1:C$140,3,FALSE)</f>
        <v>7.75</v>
      </c>
      <c r="P99" s="214">
        <v>0</v>
      </c>
      <c r="Q99" s="214">
        <v>0</v>
      </c>
      <c r="R99" s="214">
        <f>N99+O99+P99-Q99</f>
        <v>74.0166666666667</v>
      </c>
      <c r="S99" s="214">
        <f>R99*0.15</f>
        <v>11.1025</v>
      </c>
      <c r="T99" s="217">
        <v>75.6904761904762</v>
      </c>
      <c r="U99" s="217">
        <v>60</v>
      </c>
      <c r="V99" s="216">
        <f>IF(U99&gt;0,T99*0.9+U99*0.1,T99)</f>
        <v>74.1214285714286</v>
      </c>
      <c r="W99" s="215">
        <f>VLOOKUP(D99,智育加分汇总!A$2:C$44,3,FALSE)</f>
        <v>1.5</v>
      </c>
      <c r="X99" s="215">
        <f>V99*0.85+W99</f>
        <v>64.5032142857143</v>
      </c>
      <c r="Y99" s="215">
        <f>0.7*X99</f>
        <v>45.15225</v>
      </c>
      <c r="Z99" s="221">
        <f>VLOOKUP(D99,体测成绩!B$2:C$273,2,FALSE)</f>
        <v>67.4</v>
      </c>
      <c r="AA99" s="222" t="str">
        <f>VLOOKUP(D99,体育锻炼成绩!A$2:B$182,2,FALSE)</f>
        <v>100.00</v>
      </c>
      <c r="AB99" s="221">
        <f>0.8*Z99</f>
        <v>53.92</v>
      </c>
      <c r="AC99" s="221">
        <f>AA99*0.2</f>
        <v>20</v>
      </c>
      <c r="AD99" s="221">
        <f>SUM(AB99:AC99)*0.7</f>
        <v>51.744</v>
      </c>
      <c r="AE99" s="221">
        <f>VLOOKUP(D99,体育加分汇总!A$1:C$79,3,FALSE)</f>
        <v>0</v>
      </c>
      <c r="AF99" s="221">
        <f>AD99+AE99</f>
        <v>51.744</v>
      </c>
      <c r="AG99" s="221">
        <f>AF99*0.05</f>
        <v>2.5872</v>
      </c>
      <c r="AH99" s="223">
        <f>VLOOKUP(D99,美育!B$2:F$182,5,FALSE)</f>
        <v>40</v>
      </c>
      <c r="AI99" s="223">
        <f>VLOOKUP(D99,美育!B$2:E$182,4,FALSE)</f>
        <v>0</v>
      </c>
      <c r="AJ99" s="223">
        <f>AH99+AI99</f>
        <v>40</v>
      </c>
      <c r="AK99" s="223">
        <f>AJ99*0.05</f>
        <v>2</v>
      </c>
      <c r="AL99" s="224">
        <f>VLOOKUP(D99,劳育基础分!B$3:AF$182,31,FALSE)</f>
        <v>40</v>
      </c>
      <c r="AM99" s="224">
        <v>0</v>
      </c>
      <c r="AN99" s="224">
        <f>AL99+AM99</f>
        <v>40</v>
      </c>
      <c r="AO99" s="224">
        <f>AN99*0.05</f>
        <v>2</v>
      </c>
      <c r="AP99" s="225">
        <f>S99+Y99+AG99+AK99+AO99</f>
        <v>62.84195</v>
      </c>
      <c r="AQ99" s="226" t="str">
        <f>VLOOKUP(D99,必修课优良率!A$1:B$173,2,FALSE)</f>
        <v>57.14%</v>
      </c>
      <c r="AR99" s="227">
        <f>VLOOKUP(D99,四级成绩!B$2:C$178,2,FALSE)</f>
        <v>497</v>
      </c>
      <c r="AS99" s="226" t="str">
        <f>VLOOKUP(D99,必修课优良率!A$1:D$173,4,FALSE)</f>
        <v>否</v>
      </c>
    </row>
    <row r="100" spans="1:45">
      <c r="A100" s="211">
        <v>97</v>
      </c>
      <c r="B100" s="211">
        <v>133</v>
      </c>
      <c r="C100" s="211">
        <v>2024010517</v>
      </c>
      <c r="D100" s="5" t="s">
        <v>225</v>
      </c>
      <c r="E100" s="211" t="str">
        <f>VLOOKUP(D100,美育!B$2:E$182,2,FALSE)</f>
        <v>化工类24-3班</v>
      </c>
      <c r="F100" s="214">
        <f>VLOOKUP(D100,互评分!C$2:F$181,4,FALSE)</f>
        <v>99.0740740740741</v>
      </c>
      <c r="G100" s="214">
        <f>VLOOKUP(D100,辅导员加分!B$2:C$176,2,FALSE)</f>
        <v>92</v>
      </c>
      <c r="H100" s="214">
        <f>VLOOKUP(D100,互评分!C$2:F$181,3,FALSE)</f>
        <v>100</v>
      </c>
      <c r="I100" s="214">
        <f>VLOOKUP(D100,互评分!C$2:F$181,2,FALSE)</f>
        <v>99</v>
      </c>
      <c r="J100" s="214">
        <f>F100*0.2</f>
        <v>19.8148148148148</v>
      </c>
      <c r="K100" s="214">
        <f>G100*0.5</f>
        <v>46</v>
      </c>
      <c r="L100" s="214">
        <f>H100*0.2</f>
        <v>20</v>
      </c>
      <c r="M100" s="214">
        <f>I100*0.1</f>
        <v>9.9</v>
      </c>
      <c r="N100" s="214">
        <f>SUM(J100:M100)*0.7</f>
        <v>67.0003703703704</v>
      </c>
      <c r="O100" s="214">
        <f>VLOOKUP(D100,学生干部加分!A$1:C$140,3,FALSE)</f>
        <v>2.5</v>
      </c>
      <c r="P100" s="214">
        <v>0</v>
      </c>
      <c r="Q100" s="214">
        <v>0</v>
      </c>
      <c r="R100" s="214">
        <f>N100+O100+P100-Q100</f>
        <v>69.5003703703704</v>
      </c>
      <c r="S100" s="214">
        <f>R100*0.15</f>
        <v>10.4250555555556</v>
      </c>
      <c r="T100" s="215">
        <f>VLOOKUP(D100,[1]必修课成绩!C$71:AE$100,29,FALSE)</f>
        <v>73.525</v>
      </c>
      <c r="U100" s="215">
        <f>VLOOKUP(D100,[1]选修课成绩!C$72:AC$101,27,FALSE)</f>
        <v>88</v>
      </c>
      <c r="V100" s="216">
        <f>IF(U100&gt;0,T100*0.9+U100*0.1,T100)</f>
        <v>74.9725</v>
      </c>
      <c r="W100" s="215">
        <v>0</v>
      </c>
      <c r="X100" s="215">
        <f>V100*0.85+W100</f>
        <v>63.726625</v>
      </c>
      <c r="Y100" s="215">
        <f>0.7*X100</f>
        <v>44.6086375</v>
      </c>
      <c r="Z100" s="221">
        <f>VLOOKUP(D100,体测成绩!B$2:C$273,2,FALSE)</f>
        <v>80.7</v>
      </c>
      <c r="AA100" s="222" t="str">
        <f>VLOOKUP(D100,体育锻炼成绩!A$2:B$182,2,FALSE)</f>
        <v>100.00</v>
      </c>
      <c r="AB100" s="221">
        <f>0.8*Z100</f>
        <v>64.56</v>
      </c>
      <c r="AC100" s="221">
        <f>AA100*0.2</f>
        <v>20</v>
      </c>
      <c r="AD100" s="221">
        <f>SUM(AB100:AC100)*0.7</f>
        <v>59.192</v>
      </c>
      <c r="AE100" s="221">
        <f>VLOOKUP(D100,体育加分汇总!A$1:C$79,3,FALSE)</f>
        <v>17</v>
      </c>
      <c r="AF100" s="221">
        <f>AD100+AE100</f>
        <v>76.192</v>
      </c>
      <c r="AG100" s="221">
        <f>AF100*0.05</f>
        <v>3.8096</v>
      </c>
      <c r="AH100" s="223">
        <f>VLOOKUP(D100,美育!B$2:F$182,5,FALSE)</f>
        <v>43</v>
      </c>
      <c r="AI100" s="223">
        <f>VLOOKUP(D100,美育!B$2:E$182,4,FALSE)</f>
        <v>0</v>
      </c>
      <c r="AJ100" s="223">
        <f>AH100+AI100</f>
        <v>43</v>
      </c>
      <c r="AK100" s="223">
        <f>AJ100*0.05</f>
        <v>2.15</v>
      </c>
      <c r="AL100" s="224">
        <f>VLOOKUP(D100,劳育基础分!B$3:AF$182,31,FALSE)</f>
        <v>30</v>
      </c>
      <c r="AM100" s="224">
        <f>VLOOKUP(D100,劳育加分!A$3:I$34,9,FALSE)</f>
        <v>4</v>
      </c>
      <c r="AN100" s="224">
        <f>AL100+AM100</f>
        <v>34</v>
      </c>
      <c r="AO100" s="224">
        <f>AN100*0.05</f>
        <v>1.7</v>
      </c>
      <c r="AP100" s="225">
        <f>S100+Y100+AG100+AK100+AO100</f>
        <v>62.6932930555556</v>
      </c>
      <c r="AQ100" s="226" t="str">
        <f>VLOOKUP(D100,必修课优良率!A$1:B$173,2,FALSE)</f>
        <v>47.62%</v>
      </c>
      <c r="AR100" s="227">
        <f>VLOOKUP(D100,四级成绩!B$2:C$178,2,FALSE)</f>
        <v>476</v>
      </c>
      <c r="AS100" s="226" t="str">
        <f>VLOOKUP(D100,必修课优良率!A$1:D$173,4,FALSE)</f>
        <v>否</v>
      </c>
    </row>
    <row r="101" spans="1:45">
      <c r="A101" s="211">
        <v>98</v>
      </c>
      <c r="B101" s="211">
        <v>121</v>
      </c>
      <c r="C101" s="211" t="s">
        <v>226</v>
      </c>
      <c r="D101" s="5" t="s">
        <v>227</v>
      </c>
      <c r="E101" s="211" t="str">
        <f>VLOOKUP(D101,美育!B$2:E$182,2,FALSE)</f>
        <v>化工类24-3班</v>
      </c>
      <c r="F101" s="214">
        <f>VLOOKUP(D101,互评分!C$2:F$181,4,FALSE)</f>
        <v>98.6428571428571</v>
      </c>
      <c r="G101" s="214">
        <f>VLOOKUP(D101,辅导员加分!B$2:C$176,2,FALSE)</f>
        <v>92</v>
      </c>
      <c r="H101" s="214">
        <f>VLOOKUP(D101,互评分!C$2:F$181,3,FALSE)</f>
        <v>100</v>
      </c>
      <c r="I101" s="214">
        <f>VLOOKUP(D101,互评分!C$2:F$181,2,FALSE)</f>
        <v>99</v>
      </c>
      <c r="J101" s="214">
        <f>F101*0.2</f>
        <v>19.7285714285714</v>
      </c>
      <c r="K101" s="214">
        <f>G101*0.5</f>
        <v>46</v>
      </c>
      <c r="L101" s="214">
        <f>H101*0.2</f>
        <v>20</v>
      </c>
      <c r="M101" s="214">
        <f>I101*0.1</f>
        <v>9.9</v>
      </c>
      <c r="N101" s="214">
        <f>SUM(J101:M101)*0.7</f>
        <v>66.94</v>
      </c>
      <c r="O101" s="214">
        <f>VLOOKUP(D101,学生干部加分!A$1:C$140,3,FALSE)</f>
        <v>4</v>
      </c>
      <c r="P101" s="214">
        <v>0</v>
      </c>
      <c r="Q101" s="214">
        <v>0</v>
      </c>
      <c r="R101" s="214">
        <f>N101+O101+P101-Q101</f>
        <v>70.94</v>
      </c>
      <c r="S101" s="214">
        <f>R101*0.15</f>
        <v>10.641</v>
      </c>
      <c r="T101" s="217">
        <v>74.4047619047619</v>
      </c>
      <c r="U101" s="217">
        <v>90</v>
      </c>
      <c r="V101" s="216">
        <f>IF(U101&gt;0,T101*0.9+U101*0.1,T101)</f>
        <v>75.9642857142857</v>
      </c>
      <c r="W101" s="215">
        <v>0</v>
      </c>
      <c r="X101" s="215">
        <f>V101*0.85+W101</f>
        <v>64.5696428571429</v>
      </c>
      <c r="Y101" s="215">
        <f>0.7*X101</f>
        <v>45.19875</v>
      </c>
      <c r="Z101" s="221">
        <f>VLOOKUP(D101,体测成绩!B$2:C$273,2,FALSE)</f>
        <v>36.6</v>
      </c>
      <c r="AA101" s="222">
        <v>100</v>
      </c>
      <c r="AB101" s="221">
        <f>0.8*Z101</f>
        <v>29.28</v>
      </c>
      <c r="AC101" s="221">
        <f>AA101*0.2</f>
        <v>20</v>
      </c>
      <c r="AD101" s="221">
        <f>SUM(AB101:AC101)*0.7</f>
        <v>34.496</v>
      </c>
      <c r="AE101" s="221">
        <f>VLOOKUP(D101,体育加分汇总!A$1:C$79,3,FALSE)</f>
        <v>0</v>
      </c>
      <c r="AF101" s="221">
        <f>AD101+AE101</f>
        <v>34.496</v>
      </c>
      <c r="AG101" s="221">
        <f>AF101*0.05</f>
        <v>1.7248</v>
      </c>
      <c r="AH101" s="223">
        <f>VLOOKUP(D101,美育!B$2:F$182,5,FALSE)</f>
        <v>70</v>
      </c>
      <c r="AI101" s="223">
        <f>VLOOKUP(D101,美育!B$2:E$182,4,FALSE)</f>
        <v>0</v>
      </c>
      <c r="AJ101" s="223">
        <f>AH101+AI101</f>
        <v>70</v>
      </c>
      <c r="AK101" s="223">
        <f>AJ101*0.05</f>
        <v>3.5</v>
      </c>
      <c r="AL101" s="224">
        <f>VLOOKUP(D101,劳育基础分!B$3:AF$182,31,FALSE)</f>
        <v>31</v>
      </c>
      <c r="AM101" s="224">
        <v>0</v>
      </c>
      <c r="AN101" s="224">
        <f>AL101+AM101</f>
        <v>31</v>
      </c>
      <c r="AO101" s="224">
        <f>AN101*0.05</f>
        <v>1.55</v>
      </c>
      <c r="AP101" s="225">
        <f>S101+Y101+AG101+AK101+AO101</f>
        <v>62.61455</v>
      </c>
      <c r="AQ101" s="226" t="str">
        <f>VLOOKUP(D101,必修课优良率!A$1:B$173,2,FALSE)</f>
        <v>52.38%</v>
      </c>
      <c r="AR101" s="227">
        <f>VLOOKUP(D101,四级成绩!B$2:C$178,2,FALSE)</f>
        <v>409</v>
      </c>
      <c r="AS101" s="226" t="str">
        <f>VLOOKUP(D101,必修课优良率!A$1:D$173,4,FALSE)</f>
        <v>是</v>
      </c>
    </row>
    <row r="102" spans="1:45">
      <c r="A102" s="211">
        <v>99</v>
      </c>
      <c r="B102" s="211">
        <v>90</v>
      </c>
      <c r="C102" s="211">
        <v>2024010604</v>
      </c>
      <c r="D102" s="5" t="s">
        <v>228</v>
      </c>
      <c r="E102" s="211" t="str">
        <f>VLOOKUP(D102,美育!B$2:E$182,2,FALSE)</f>
        <v>化工类24-5班</v>
      </c>
      <c r="F102" s="214">
        <f>VLOOKUP(D102,互评分!C$2:F$181,4,FALSE)</f>
        <v>99.6296296296296</v>
      </c>
      <c r="G102" s="214">
        <f>VLOOKUP(D102,辅导员加分!B$2:C$176,2,FALSE)</f>
        <v>92</v>
      </c>
      <c r="H102" s="214">
        <f>VLOOKUP(D102,互评分!C$2:F$181,3,FALSE)</f>
        <v>100</v>
      </c>
      <c r="I102" s="214">
        <f>VLOOKUP(D102,互评分!C$2:F$181,2,FALSE)</f>
        <v>88</v>
      </c>
      <c r="J102" s="214">
        <f>F102*0.2</f>
        <v>19.9259259259259</v>
      </c>
      <c r="K102" s="214">
        <f>G102*0.5</f>
        <v>46</v>
      </c>
      <c r="L102" s="214">
        <f>H102*0.2</f>
        <v>20</v>
      </c>
      <c r="M102" s="214">
        <f>I102*0.1</f>
        <v>8.8</v>
      </c>
      <c r="N102" s="214">
        <f>SUM(J102:M102)*0.7</f>
        <v>66.3081481481481</v>
      </c>
      <c r="O102" s="214">
        <f>VLOOKUP(D102,学生干部加分!A$1:C$140,3,FALSE)</f>
        <v>6</v>
      </c>
      <c r="P102" s="214">
        <v>0</v>
      </c>
      <c r="Q102" s="214">
        <v>0</v>
      </c>
      <c r="R102" s="214">
        <f>N102+O102+P102-Q102</f>
        <v>72.3081481481481</v>
      </c>
      <c r="S102" s="214">
        <f>R102*0.15</f>
        <v>10.8462222222222</v>
      </c>
      <c r="T102" s="215">
        <v>77.1025641025641</v>
      </c>
      <c r="U102" s="215">
        <v>94.5</v>
      </c>
      <c r="V102" s="216">
        <f>IF(U102&gt;0,T102*0.9+U102*0.1,T102)</f>
        <v>78.8423076923077</v>
      </c>
      <c r="W102" s="215">
        <v>0</v>
      </c>
      <c r="X102" s="215">
        <f>V102*0.85+W102</f>
        <v>67.0159615384615</v>
      </c>
      <c r="Y102" s="215">
        <f>0.7*X102</f>
        <v>46.9111730769231</v>
      </c>
      <c r="Z102" s="221">
        <f>VLOOKUP(D102,体测成绩!B$2:C$273,2,FALSE)</f>
        <v>60</v>
      </c>
      <c r="AA102" s="222" t="str">
        <f>VLOOKUP(D102,体育锻炼成绩!A$2:B$182,2,FALSE)</f>
        <v>100.00</v>
      </c>
      <c r="AB102" s="221">
        <f>0.8*Z102</f>
        <v>48</v>
      </c>
      <c r="AC102" s="221">
        <f>AA102*0.2</f>
        <v>20</v>
      </c>
      <c r="AD102" s="221">
        <f>SUM(AB102:AC102)*0.7</f>
        <v>47.6</v>
      </c>
      <c r="AE102" s="221">
        <v>0</v>
      </c>
      <c r="AF102" s="221">
        <f>AD102+AE102</f>
        <v>47.6</v>
      </c>
      <c r="AG102" s="221">
        <f>AF102*0.05</f>
        <v>2.38</v>
      </c>
      <c r="AH102" s="223">
        <f>VLOOKUP(D102,美育!B$2:F$182,5,FALSE)</f>
        <v>5</v>
      </c>
      <c r="AI102" s="223">
        <f>VLOOKUP(D102,美育!B$2:E$182,4,FALSE)</f>
        <v>0</v>
      </c>
      <c r="AJ102" s="223">
        <f>AH102+AI102</f>
        <v>5</v>
      </c>
      <c r="AK102" s="223">
        <f>AJ102*0.05</f>
        <v>0.25</v>
      </c>
      <c r="AL102" s="224">
        <f>VLOOKUP(D102,劳育基础分!B$3:AF$182,31,FALSE)</f>
        <v>42.5</v>
      </c>
      <c r="AM102" s="224">
        <v>0</v>
      </c>
      <c r="AN102" s="224">
        <f>AL102+AM102</f>
        <v>42.5</v>
      </c>
      <c r="AO102" s="224">
        <f>AN102*0.05</f>
        <v>2.125</v>
      </c>
      <c r="AP102" s="225">
        <f>S102+Y102+AG102+AK102+AO102</f>
        <v>62.5123952991453</v>
      </c>
      <c r="AQ102" s="226" t="str">
        <f>VLOOKUP(D102,必修课优良率!A$1:B$173,2,FALSE)</f>
        <v>47.37%</v>
      </c>
      <c r="AR102" s="227">
        <f>VLOOKUP(D102,四级成绩!B$2:C$178,2,FALSE)</f>
        <v>510</v>
      </c>
      <c r="AS102" s="226" t="str">
        <f>VLOOKUP(D102,必修课优良率!A$1:D$173,4,FALSE)</f>
        <v>否</v>
      </c>
    </row>
    <row r="103" spans="1:45">
      <c r="A103" s="211">
        <v>100</v>
      </c>
      <c r="B103" s="211">
        <v>122</v>
      </c>
      <c r="C103" s="211" t="s">
        <v>229</v>
      </c>
      <c r="D103" s="5" t="s">
        <v>230</v>
      </c>
      <c r="E103" s="211" t="str">
        <f>VLOOKUP(D103,美育!B$2:E$182,2,FALSE)</f>
        <v>化工类24-5班</v>
      </c>
      <c r="F103" s="214">
        <f>VLOOKUP(D103,互评分!C$2:F$181,4,FALSE)</f>
        <v>99.6296296296296</v>
      </c>
      <c r="G103" s="214">
        <f>VLOOKUP(D103,辅导员加分!B$2:C$176,2,FALSE)</f>
        <v>90</v>
      </c>
      <c r="H103" s="214">
        <f>VLOOKUP(D103,互评分!C$2:F$181,3,FALSE)</f>
        <v>100</v>
      </c>
      <c r="I103" s="214">
        <f>VLOOKUP(D103,互评分!C$2:F$181,2,FALSE)</f>
        <v>85</v>
      </c>
      <c r="J103" s="214">
        <f>F103*0.2</f>
        <v>19.9259259259259</v>
      </c>
      <c r="K103" s="214">
        <f>G103*0.5</f>
        <v>45</v>
      </c>
      <c r="L103" s="214">
        <f>H103*0.2</f>
        <v>20</v>
      </c>
      <c r="M103" s="214">
        <f>I103*0.1</f>
        <v>8.5</v>
      </c>
      <c r="N103" s="214">
        <f>SUM(J103:M103)*0.7</f>
        <v>65.3981481481481</v>
      </c>
      <c r="O103" s="214">
        <f>VLOOKUP(D103,学生干部加分!A$1:C$140,3,FALSE)</f>
        <v>2</v>
      </c>
      <c r="P103" s="214">
        <v>0</v>
      </c>
      <c r="Q103" s="214">
        <v>0</v>
      </c>
      <c r="R103" s="214">
        <f>N103+O103+P103-Q103</f>
        <v>67.3981481481481</v>
      </c>
      <c r="S103" s="214">
        <f>R103*0.15</f>
        <v>10.1097222222222</v>
      </c>
      <c r="T103" s="215">
        <v>74.390243902439</v>
      </c>
      <c r="U103" s="215">
        <v>83.3333333333333</v>
      </c>
      <c r="V103" s="216">
        <f>IF(U103&gt;0,T103*0.9+U103*0.1,T103)</f>
        <v>75.2845528455284</v>
      </c>
      <c r="W103" s="215">
        <v>0</v>
      </c>
      <c r="X103" s="215">
        <f>V103*0.85+W103</f>
        <v>63.9918699186992</v>
      </c>
      <c r="Y103" s="215">
        <f>0.7*X103</f>
        <v>44.7943089430894</v>
      </c>
      <c r="Z103" s="221">
        <f>VLOOKUP(D103,体测成绩!B$2:C$273,2,FALSE)</f>
        <v>70</v>
      </c>
      <c r="AA103" s="222">
        <f>VLOOKUP(D103,体育锻炼成绩!A$2:B$182,2,FALSE)</f>
        <v>100</v>
      </c>
      <c r="AB103" s="221">
        <f>0.8*Z103</f>
        <v>56</v>
      </c>
      <c r="AC103" s="221">
        <f>AA103*0.2</f>
        <v>20</v>
      </c>
      <c r="AD103" s="221">
        <f>SUM(AB103:AC103)*0.7</f>
        <v>53.2</v>
      </c>
      <c r="AE103" s="221">
        <v>0</v>
      </c>
      <c r="AF103" s="221">
        <f>AD103+AE103</f>
        <v>53.2</v>
      </c>
      <c r="AG103" s="221">
        <f>AF103*0.05</f>
        <v>2.66</v>
      </c>
      <c r="AH103" s="223">
        <f>VLOOKUP(D103,美育!B$2:F$182,5,FALSE)</f>
        <v>53</v>
      </c>
      <c r="AI103" s="223">
        <f>VLOOKUP(D103,美育!B$2:E$182,4,FALSE)</f>
        <v>0</v>
      </c>
      <c r="AJ103" s="223">
        <f>AH103+AI103</f>
        <v>53</v>
      </c>
      <c r="AK103" s="223">
        <f>AJ103*0.05</f>
        <v>2.65</v>
      </c>
      <c r="AL103" s="224">
        <f>VLOOKUP(D103,劳育基础分!B$3:AF$182,31,FALSE)</f>
        <v>40</v>
      </c>
      <c r="AM103" s="224">
        <f>VLOOKUP(D103,劳育加分!A$3:I$34,9,FALSE)</f>
        <v>4</v>
      </c>
      <c r="AN103" s="224">
        <f>AL103+AM103</f>
        <v>44</v>
      </c>
      <c r="AO103" s="224">
        <f>AN103*0.05</f>
        <v>2.2</v>
      </c>
      <c r="AP103" s="225">
        <f>S103+Y103+AG103+AK103+AO103</f>
        <v>62.4140311653116</v>
      </c>
      <c r="AQ103" s="226" t="str">
        <f>VLOOKUP(D103,必修课优良率!A$1:B$173,2,FALSE)</f>
        <v>47.62%</v>
      </c>
      <c r="AR103" s="227">
        <f>VLOOKUP(D103,四级成绩!B$2:C$178,2,FALSE)</f>
        <v>495</v>
      </c>
      <c r="AS103" s="226" t="str">
        <f>VLOOKUP(D103,必修课优良率!A$1:D$173,4,FALSE)</f>
        <v>是</v>
      </c>
    </row>
    <row r="104" spans="1:45">
      <c r="A104" s="211">
        <v>101</v>
      </c>
      <c r="B104" s="211">
        <v>70</v>
      </c>
      <c r="C104" s="211" t="s">
        <v>231</v>
      </c>
      <c r="D104" s="5" t="s">
        <v>232</v>
      </c>
      <c r="E104" s="211" t="str">
        <f>VLOOKUP(D104,美育!B$2:E$182,2,FALSE)</f>
        <v>化工类24-2班</v>
      </c>
      <c r="F104" s="214">
        <f>VLOOKUP(D104,互评分!C$2:F$181,4,FALSE)</f>
        <v>96.8571428571429</v>
      </c>
      <c r="G104" s="214">
        <f>VLOOKUP(D104,辅导员加分!B$2:C$176,2,FALSE)</f>
        <v>92</v>
      </c>
      <c r="H104" s="214">
        <f>VLOOKUP(D104,互评分!C$2:F$181,3,FALSE)</f>
        <v>99.1666666666667</v>
      </c>
      <c r="I104" s="214">
        <f>VLOOKUP(D104,互评分!C$2:F$181,2,FALSE)</f>
        <v>89</v>
      </c>
      <c r="J104" s="214">
        <f>F104*0.2</f>
        <v>19.3714285714286</v>
      </c>
      <c r="K104" s="214">
        <f>G104*0.5</f>
        <v>46</v>
      </c>
      <c r="L104" s="214">
        <f>H104*0.2</f>
        <v>19.8333333333333</v>
      </c>
      <c r="M104" s="214">
        <f>I104*0.1</f>
        <v>8.9</v>
      </c>
      <c r="N104" s="214">
        <f>SUM(J104:M104)*0.7</f>
        <v>65.8733333333333</v>
      </c>
      <c r="O104" s="214">
        <v>0</v>
      </c>
      <c r="P104" s="214">
        <v>0</v>
      </c>
      <c r="Q104" s="214">
        <v>0</v>
      </c>
      <c r="R104" s="214">
        <f>N104+O104+P104-Q104</f>
        <v>65.8733333333333</v>
      </c>
      <c r="S104" s="214">
        <f>R104*0.15</f>
        <v>9.881</v>
      </c>
      <c r="T104" s="217">
        <v>78.9880952380952</v>
      </c>
      <c r="U104" s="217">
        <v>0</v>
      </c>
      <c r="V104" s="216">
        <f>IF(U104&gt;0,T104*0.9+U104*0.1,T104)</f>
        <v>78.9880952380952</v>
      </c>
      <c r="W104" s="215">
        <v>0</v>
      </c>
      <c r="X104" s="215">
        <f>V104*0.85+W104</f>
        <v>67.1398809523809</v>
      </c>
      <c r="Y104" s="215">
        <f>0.7*X104</f>
        <v>46.9979166666666</v>
      </c>
      <c r="Z104" s="221">
        <f>VLOOKUP(D104,体测成绩!B$2:C$273,2,FALSE)</f>
        <v>73.5</v>
      </c>
      <c r="AA104" s="222" t="str">
        <f>VLOOKUP(D104,体育锻炼成绩!A$2:B$182,2,FALSE)</f>
        <v>100.00</v>
      </c>
      <c r="AB104" s="221">
        <f>0.8*Z104</f>
        <v>58.8</v>
      </c>
      <c r="AC104" s="221">
        <f>AA104*0.2</f>
        <v>20</v>
      </c>
      <c r="AD104" s="221">
        <f>SUM(AB104:AC104)*0.7</f>
        <v>55.16</v>
      </c>
      <c r="AE104" s="221">
        <v>0</v>
      </c>
      <c r="AF104" s="221">
        <f>AD104+AE104</f>
        <v>55.16</v>
      </c>
      <c r="AG104" s="221">
        <f>AF104*0.05</f>
        <v>2.758</v>
      </c>
      <c r="AH104" s="223">
        <f>VLOOKUP(D104,美育!B$2:F$182,5,FALSE)</f>
        <v>30</v>
      </c>
      <c r="AI104" s="223">
        <f>VLOOKUP(D104,美育!B$2:E$182,4,FALSE)</f>
        <v>0</v>
      </c>
      <c r="AJ104" s="223">
        <f>AH104+AI104</f>
        <v>30</v>
      </c>
      <c r="AK104" s="223">
        <f>AJ104*0.05</f>
        <v>1.5</v>
      </c>
      <c r="AL104" s="224">
        <f>VLOOKUP(D104,劳育基础分!B$3:AF$182,31,FALSE)</f>
        <v>25.5</v>
      </c>
      <c r="AM104" s="224">
        <v>0</v>
      </c>
      <c r="AN104" s="224">
        <f>AL104+AM104</f>
        <v>25.5</v>
      </c>
      <c r="AO104" s="224">
        <f>AN104*0.05</f>
        <v>1.275</v>
      </c>
      <c r="AP104" s="225">
        <f>S104+Y104+AG104+AK104+AO104</f>
        <v>62.4119166666666</v>
      </c>
      <c r="AQ104" s="226" t="str">
        <f>VLOOKUP(D104,必修课优良率!A$1:B$173,2,FALSE)</f>
        <v>71.43%</v>
      </c>
      <c r="AR104" s="227">
        <f>VLOOKUP(D104,四级成绩!B$2:C$178,2,FALSE)</f>
        <v>576</v>
      </c>
      <c r="AS104" s="226" t="str">
        <f>VLOOKUP(D104,必修课优良率!A$1:D$173,4,FALSE)</f>
        <v>否</v>
      </c>
    </row>
    <row r="105" spans="1:45">
      <c r="A105" s="211">
        <v>102</v>
      </c>
      <c r="B105" s="211">
        <v>100</v>
      </c>
      <c r="C105" s="211" t="s">
        <v>233</v>
      </c>
      <c r="D105" s="5" t="s">
        <v>234</v>
      </c>
      <c r="E105" s="211" t="str">
        <f>VLOOKUP(D105,美育!B$2:E$182,2,FALSE)</f>
        <v>化工类24-4班</v>
      </c>
      <c r="F105" s="214">
        <f>VLOOKUP(D105,互评分!C$2:F$181,4,FALSE)</f>
        <v>97.25</v>
      </c>
      <c r="G105" s="214">
        <f>VLOOKUP(D105,辅导员加分!B$2:C$176,2,FALSE)</f>
        <v>94</v>
      </c>
      <c r="H105" s="214">
        <f>VLOOKUP(D105,互评分!C$2:F$181,3,FALSE)</f>
        <v>96.57143</v>
      </c>
      <c r="I105" s="214">
        <f>VLOOKUP(D105,互评分!C$2:F$181,2,FALSE)</f>
        <v>100</v>
      </c>
      <c r="J105" s="214">
        <f>F105*0.2</f>
        <v>19.45</v>
      </c>
      <c r="K105" s="214">
        <f>G105*0.5</f>
        <v>47</v>
      </c>
      <c r="L105" s="214">
        <f>H105*0.2</f>
        <v>19.314286</v>
      </c>
      <c r="M105" s="214">
        <f>I105*0.1</f>
        <v>10</v>
      </c>
      <c r="N105" s="214">
        <f>SUM(J105:M105)*0.7</f>
        <v>67.0350002</v>
      </c>
      <c r="O105" s="214">
        <f>VLOOKUP(D105,学生干部加分!A$1:C$140,3,FALSE)</f>
        <v>4</v>
      </c>
      <c r="P105" s="214">
        <v>0</v>
      </c>
      <c r="Q105" s="214">
        <v>0</v>
      </c>
      <c r="R105" s="214">
        <f>N105+O105+P105-Q105</f>
        <v>71.0350002</v>
      </c>
      <c r="S105" s="214">
        <f>R105*0.15</f>
        <v>10.65525003</v>
      </c>
      <c r="T105" s="215">
        <v>76.0731707317073</v>
      </c>
      <c r="U105" s="215">
        <v>77</v>
      </c>
      <c r="V105" s="216">
        <f>IF(U105&gt;0,T105*0.9+U105*0.1,T105)</f>
        <v>76.1658536585366</v>
      </c>
      <c r="W105" s="215">
        <f>VLOOKUP(D105,智育加分汇总!A$2:C$44,3,FALSE)</f>
        <v>2.5</v>
      </c>
      <c r="X105" s="215">
        <f>V105*0.85+W105</f>
        <v>67.2409756097561</v>
      </c>
      <c r="Y105" s="215">
        <f>0.7*X105</f>
        <v>47.0686829268293</v>
      </c>
      <c r="Z105" s="221">
        <f>VLOOKUP(D105,体测成绩!B$2:C$273,2,FALSE)</f>
        <v>60</v>
      </c>
      <c r="AA105" s="222" t="str">
        <f>VLOOKUP(D105,体育锻炼成绩!A$2:B$182,2,FALSE)</f>
        <v>100.00</v>
      </c>
      <c r="AB105" s="221">
        <f>0.8*Z105</f>
        <v>48</v>
      </c>
      <c r="AC105" s="221">
        <f>AA105*0.2</f>
        <v>20</v>
      </c>
      <c r="AD105" s="221">
        <f>SUM(AB105:AC105)*0.7</f>
        <v>47.6</v>
      </c>
      <c r="AE105" s="221">
        <v>0</v>
      </c>
      <c r="AF105" s="221">
        <f>AD105+AE105</f>
        <v>47.6</v>
      </c>
      <c r="AG105" s="221">
        <f>AF105*0.05</f>
        <v>2.38</v>
      </c>
      <c r="AH105" s="223">
        <f>VLOOKUP(D105,美育!B$2:F$182,5,FALSE)</f>
        <v>18</v>
      </c>
      <c r="AI105" s="223">
        <f>VLOOKUP(D105,美育!B$2:E$182,4,FALSE)</f>
        <v>0</v>
      </c>
      <c r="AJ105" s="223">
        <f>AH105+AI105</f>
        <v>18</v>
      </c>
      <c r="AK105" s="223">
        <f>AJ105*0.05</f>
        <v>0.9</v>
      </c>
      <c r="AL105" s="224">
        <f>VLOOKUP(D105,劳育基础分!B$3:AF$182,31,FALSE)</f>
        <v>20</v>
      </c>
      <c r="AM105" s="224">
        <f>VLOOKUP(D105,劳育加分!A$3:I$34,9,FALSE)</f>
        <v>4</v>
      </c>
      <c r="AN105" s="224">
        <f>AL105+AM105</f>
        <v>24</v>
      </c>
      <c r="AO105" s="224">
        <f>AN105*0.05</f>
        <v>1.2</v>
      </c>
      <c r="AP105" s="225">
        <f>S105+Y105+AG105+AK105+AO105</f>
        <v>62.2039329568293</v>
      </c>
      <c r="AQ105" s="226" t="str">
        <f>VLOOKUP(D105,必修课优良率!A$1:B$173,2,FALSE)</f>
        <v>61.90%</v>
      </c>
      <c r="AR105" s="227" t="str">
        <f>VLOOKUP(D105,四级成绩!B$2:C$178,2,FALSE)</f>
        <v>445</v>
      </c>
      <c r="AS105" s="226" t="str">
        <f>VLOOKUP(D105,必修课优良率!A$1:D$173,4,FALSE)</f>
        <v>否</v>
      </c>
    </row>
    <row r="106" spans="1:45">
      <c r="A106" s="211">
        <v>103</v>
      </c>
      <c r="B106" s="211">
        <v>69</v>
      </c>
      <c r="C106" s="211">
        <v>2024010514</v>
      </c>
      <c r="D106" s="5" t="s">
        <v>235</v>
      </c>
      <c r="E106" s="211" t="str">
        <f>VLOOKUP(D106,美育!B$2:E$182,2,FALSE)</f>
        <v>化工类24-2班</v>
      </c>
      <c r="F106" s="214">
        <f>VLOOKUP(D106,互评分!C$2:F$181,4,FALSE)</f>
        <v>96.4285714285714</v>
      </c>
      <c r="G106" s="214">
        <f>VLOOKUP(D106,辅导员加分!B$2:C$176,2,FALSE)</f>
        <v>92</v>
      </c>
      <c r="H106" s="214">
        <f>VLOOKUP(D106,互评分!C$2:F$181,3,FALSE)</f>
        <v>99.1666666666667</v>
      </c>
      <c r="I106" s="214">
        <f>VLOOKUP(D106,互评分!C$2:F$181,2,FALSE)</f>
        <v>89</v>
      </c>
      <c r="J106" s="214">
        <f>F106*0.2</f>
        <v>19.2857142857143</v>
      </c>
      <c r="K106" s="214">
        <f>G106*0.5</f>
        <v>46</v>
      </c>
      <c r="L106" s="214">
        <f>H106*0.2</f>
        <v>19.8333333333333</v>
      </c>
      <c r="M106" s="214">
        <f>I106*0.1</f>
        <v>8.9</v>
      </c>
      <c r="N106" s="214">
        <f>SUM(J106:M106)*0.7</f>
        <v>65.8133333333333</v>
      </c>
      <c r="O106" s="214">
        <f>VLOOKUP(D106,学生干部加分!A$1:C$140,3,FALSE)</f>
        <v>3.5</v>
      </c>
      <c r="P106" s="214">
        <v>0</v>
      </c>
      <c r="Q106" s="214">
        <v>0</v>
      </c>
      <c r="R106" s="214">
        <f>N106+O106+P106-Q106</f>
        <v>69.3133333333333</v>
      </c>
      <c r="S106" s="214">
        <f>R106*0.15</f>
        <v>10.397</v>
      </c>
      <c r="T106" s="215">
        <f>VLOOKUP(D106,[1]必修课成绩!C$71:AE$100,29,FALSE)</f>
        <v>79.1025641025641</v>
      </c>
      <c r="U106" s="215">
        <f>VLOOKUP(D106,[1]选修课成绩!C$72:AC$101,27,FALSE)</f>
        <v>39</v>
      </c>
      <c r="V106" s="216">
        <f>IF(U106&gt;0,T106*0.9+U106*0.1,T106)</f>
        <v>75.0923076923077</v>
      </c>
      <c r="W106" s="215">
        <f>VLOOKUP(D106,智育加分汇总!A$2:C$44,3,FALSE)</f>
        <v>1.5</v>
      </c>
      <c r="X106" s="215">
        <f>V106*0.85+W106</f>
        <v>65.3284615384615</v>
      </c>
      <c r="Y106" s="215">
        <f>0.7*X106</f>
        <v>45.7299230769231</v>
      </c>
      <c r="Z106" s="221">
        <f>VLOOKUP(D106,体测成绩!B$2:C$273,2,FALSE)</f>
        <v>66.8</v>
      </c>
      <c r="AA106" s="222" t="str">
        <f>VLOOKUP(D106,体育锻炼成绩!A$2:B$182,2,FALSE)</f>
        <v>100.00</v>
      </c>
      <c r="AB106" s="221">
        <f>0.8*Z106</f>
        <v>53.44</v>
      </c>
      <c r="AC106" s="221">
        <f>AA106*0.2</f>
        <v>20</v>
      </c>
      <c r="AD106" s="221">
        <f>SUM(AB106:AC106)*0.7</f>
        <v>51.408</v>
      </c>
      <c r="AE106" s="221">
        <v>0</v>
      </c>
      <c r="AF106" s="221">
        <f>AD106+AE106</f>
        <v>51.408</v>
      </c>
      <c r="AG106" s="221">
        <f>AF106*0.05</f>
        <v>2.5704</v>
      </c>
      <c r="AH106" s="223">
        <f>VLOOKUP(D106,美育!B$2:F$182,5,FALSE)</f>
        <v>25</v>
      </c>
      <c r="AI106" s="223">
        <f>VLOOKUP(D106,美育!B$2:E$182,4,FALSE)</f>
        <v>0</v>
      </c>
      <c r="AJ106" s="223">
        <f>AH106+AI106</f>
        <v>25</v>
      </c>
      <c r="AK106" s="223">
        <f>AJ106*0.05</f>
        <v>1.25</v>
      </c>
      <c r="AL106" s="224">
        <f>VLOOKUP(D106,劳育基础分!B$3:AF$182,31,FALSE)</f>
        <v>40</v>
      </c>
      <c r="AM106" s="224">
        <f>VLOOKUP(D106,劳育加分!A$3:I$34,9,FALSE)</f>
        <v>4</v>
      </c>
      <c r="AN106" s="224">
        <f>AL106+AM106</f>
        <v>44</v>
      </c>
      <c r="AO106" s="224">
        <f>AN106*0.05</f>
        <v>2.2</v>
      </c>
      <c r="AP106" s="225">
        <f>S106+Y106+AG106+AK106+AO106</f>
        <v>62.1473230769231</v>
      </c>
      <c r="AQ106" s="226" t="str">
        <f>VLOOKUP(D106,必修课优良率!A$1:B$173,2,FALSE)</f>
        <v>63.16%</v>
      </c>
      <c r="AR106" s="227">
        <f>VLOOKUP(D106,四级成绩!B$2:C$178,2,FALSE)</f>
        <v>446</v>
      </c>
      <c r="AS106" s="226" t="str">
        <f>VLOOKUP(D106,必修课优良率!A$1:D$173,4,FALSE)</f>
        <v>是</v>
      </c>
    </row>
    <row r="107" spans="1:45">
      <c r="A107" s="211">
        <v>104</v>
      </c>
      <c r="B107" s="211">
        <v>118</v>
      </c>
      <c r="C107" s="211">
        <v>2024010528</v>
      </c>
      <c r="D107" s="5" t="s">
        <v>236</v>
      </c>
      <c r="E107" s="211" t="str">
        <f>VLOOKUP(D107,美育!B$2:E$182,2,FALSE)</f>
        <v>化工类24-3班</v>
      </c>
      <c r="F107" s="214">
        <f>VLOOKUP(D107,互评分!C$2:F$181,4,FALSE)</f>
        <v>99.2222222222222</v>
      </c>
      <c r="G107" s="214">
        <f>VLOOKUP(D107,辅导员加分!B$2:C$176,2,FALSE)</f>
        <v>94</v>
      </c>
      <c r="H107" s="214">
        <f>VLOOKUP(D107,互评分!C$2:F$181,3,FALSE)</f>
        <v>100</v>
      </c>
      <c r="I107" s="214">
        <f>VLOOKUP(D107,互评分!C$2:F$181,2,FALSE)</f>
        <v>99</v>
      </c>
      <c r="J107" s="214">
        <f>F107*0.2</f>
        <v>19.8444444444444</v>
      </c>
      <c r="K107" s="214">
        <f>G107*0.5</f>
        <v>47</v>
      </c>
      <c r="L107" s="214">
        <f>H107*0.2</f>
        <v>20</v>
      </c>
      <c r="M107" s="214">
        <f>I107*0.1</f>
        <v>9.9</v>
      </c>
      <c r="N107" s="214">
        <f>SUM(J107:M107)*0.7</f>
        <v>67.7211111111111</v>
      </c>
      <c r="O107" s="214">
        <f>VLOOKUP(D107,学生干部加分!A$1:C$140,3,FALSE)</f>
        <v>5.75</v>
      </c>
      <c r="P107" s="214">
        <v>0</v>
      </c>
      <c r="Q107" s="214">
        <v>0</v>
      </c>
      <c r="R107" s="214">
        <f>N107+O107+P107-Q107</f>
        <v>73.4711111111111</v>
      </c>
      <c r="S107" s="214">
        <f>R107*0.15</f>
        <v>11.0206666666667</v>
      </c>
      <c r="T107" s="215">
        <f>VLOOKUP(D107,[1]必修课成绩!C$71:AE$100,29,FALSE)</f>
        <v>74.4507042253521</v>
      </c>
      <c r="U107" s="215">
        <f>VLOOKUP(D107,[1]选修课成绩!C$72:AC$101,27,FALSE)</f>
        <v>0</v>
      </c>
      <c r="V107" s="216">
        <f>IF(U107&gt;0,T107*0.9+U107*0.1,T107)</f>
        <v>74.4507042253521</v>
      </c>
      <c r="W107" s="215">
        <v>0</v>
      </c>
      <c r="X107" s="215">
        <f>V107*0.85+W107</f>
        <v>63.2830985915493</v>
      </c>
      <c r="Y107" s="215">
        <f>0.7*X107</f>
        <v>44.2981690140845</v>
      </c>
      <c r="Z107" s="221">
        <f>VLOOKUP(D107,体测成绩!B$2:C$273,2,FALSE)</f>
        <v>71.4</v>
      </c>
      <c r="AA107" s="222" t="str">
        <f>VLOOKUP(D107,体育锻炼成绩!A$2:B$182,2,FALSE)</f>
        <v>100.00</v>
      </c>
      <c r="AB107" s="221">
        <f>0.8*Z107</f>
        <v>57.12</v>
      </c>
      <c r="AC107" s="221">
        <f>AA107*0.2</f>
        <v>20</v>
      </c>
      <c r="AD107" s="221">
        <f>SUM(AB107:AC107)*0.7</f>
        <v>53.984</v>
      </c>
      <c r="AE107" s="221">
        <f>VLOOKUP(D107,体育加分汇总!A$1:C$79,3,FALSE)</f>
        <v>10</v>
      </c>
      <c r="AF107" s="221">
        <f>AD107+AE107</f>
        <v>63.984</v>
      </c>
      <c r="AG107" s="221">
        <f>AF107*0.05</f>
        <v>3.1992</v>
      </c>
      <c r="AH107" s="223">
        <f>VLOOKUP(D107,美育!B$2:F$182,5,FALSE)</f>
        <v>40</v>
      </c>
      <c r="AI107" s="223">
        <f>VLOOKUP(D107,美育!B$2:E$182,4,FALSE)</f>
        <v>0</v>
      </c>
      <c r="AJ107" s="223">
        <f>AH107+AI107</f>
        <v>40</v>
      </c>
      <c r="AK107" s="223">
        <f>AJ107*0.05</f>
        <v>2</v>
      </c>
      <c r="AL107" s="224">
        <f>VLOOKUP(D107,劳育基础分!B$3:AF$182,31,FALSE)</f>
        <v>31</v>
      </c>
      <c r="AM107" s="224">
        <v>0</v>
      </c>
      <c r="AN107" s="224">
        <f>AL107+AM107</f>
        <v>31</v>
      </c>
      <c r="AO107" s="224">
        <f>AN107*0.05</f>
        <v>1.55</v>
      </c>
      <c r="AP107" s="225">
        <f>S107+Y107+AG107+AK107+AO107</f>
        <v>62.0680356807512</v>
      </c>
      <c r="AQ107" s="226" t="str">
        <f>VLOOKUP(D107,必修课优良率!A$1:B$173,2,FALSE)</f>
        <v>52.94%</v>
      </c>
      <c r="AR107" s="227">
        <f>VLOOKUP(D107,四级成绩!B$2:C$178,2,FALSE)</f>
        <v>378</v>
      </c>
      <c r="AS107" s="226" t="str">
        <f>VLOOKUP(D107,必修课优良率!A$1:D$173,4,FALSE)</f>
        <v>否</v>
      </c>
    </row>
    <row r="108" spans="1:45">
      <c r="A108" s="211">
        <v>105</v>
      </c>
      <c r="B108" s="211">
        <v>125</v>
      </c>
      <c r="C108" s="211" t="s">
        <v>237</v>
      </c>
      <c r="D108" s="5" t="s">
        <v>238</v>
      </c>
      <c r="E108" s="211" t="str">
        <f>VLOOKUP(D108,美育!B$2:E$182,2,FALSE)</f>
        <v>化工类24-4班</v>
      </c>
      <c r="F108" s="214">
        <f>VLOOKUP(D108,互评分!C$2:F$181,4,FALSE)</f>
        <v>97.35714</v>
      </c>
      <c r="G108" s="214">
        <f>VLOOKUP(D108,辅导员加分!B$2:C$176,2,FALSE)</f>
        <v>94</v>
      </c>
      <c r="H108" s="214">
        <f>VLOOKUP(D108,互评分!C$2:F$181,3,FALSE)</f>
        <v>95.57143</v>
      </c>
      <c r="I108" s="214">
        <f>VLOOKUP(D108,互评分!C$2:F$181,2,FALSE)</f>
        <v>100</v>
      </c>
      <c r="J108" s="214">
        <f>F108*0.2</f>
        <v>19.471428</v>
      </c>
      <c r="K108" s="214">
        <f>G108*0.5</f>
        <v>47</v>
      </c>
      <c r="L108" s="214">
        <f>H108*0.2</f>
        <v>19.114286</v>
      </c>
      <c r="M108" s="214">
        <f>I108*0.1</f>
        <v>10</v>
      </c>
      <c r="N108" s="214">
        <f>SUM(J108:M108)*0.7</f>
        <v>66.9099998</v>
      </c>
      <c r="O108" s="214">
        <f>VLOOKUP(D108,学生干部加分!A$1:C$140,3,FALSE)</f>
        <v>6</v>
      </c>
      <c r="P108" s="214">
        <v>0</v>
      </c>
      <c r="Q108" s="214">
        <v>0</v>
      </c>
      <c r="R108" s="214">
        <f>N108+O108+P108-Q108</f>
        <v>72.9099998</v>
      </c>
      <c r="S108" s="214">
        <f>R108*0.15</f>
        <v>10.93649997</v>
      </c>
      <c r="T108" s="215">
        <v>74.0243902439024</v>
      </c>
      <c r="U108" s="215">
        <v>80.1428571428571</v>
      </c>
      <c r="V108" s="216">
        <f>IF(U108&gt;0,T108*0.9+U108*0.1,T108)</f>
        <v>74.6362369337979</v>
      </c>
      <c r="W108" s="215">
        <v>0</v>
      </c>
      <c r="X108" s="215">
        <f>V108*0.85+W108</f>
        <v>63.4408013937282</v>
      </c>
      <c r="Y108" s="215">
        <f>0.7*X108</f>
        <v>44.4085609756097</v>
      </c>
      <c r="Z108" s="221">
        <f>VLOOKUP(D108,体测成绩!B$2:C$273,2,FALSE)</f>
        <v>71</v>
      </c>
      <c r="AA108" s="222" t="str">
        <f>VLOOKUP(D108,体育锻炼成绩!A$2:B$182,2,FALSE)</f>
        <v>100.00</v>
      </c>
      <c r="AB108" s="221">
        <f>0.8*Z108</f>
        <v>56.8</v>
      </c>
      <c r="AC108" s="221">
        <f>AA108*0.2</f>
        <v>20</v>
      </c>
      <c r="AD108" s="221">
        <f>SUM(AB108:AC108)*0.7</f>
        <v>53.76</v>
      </c>
      <c r="AE108" s="221">
        <v>0</v>
      </c>
      <c r="AF108" s="221">
        <f>AD108+AE108</f>
        <v>53.76</v>
      </c>
      <c r="AG108" s="221">
        <f>AF108*0.05</f>
        <v>2.688</v>
      </c>
      <c r="AH108" s="223">
        <f>VLOOKUP(D108,美育!B$2:F$182,5,FALSE)</f>
        <v>30</v>
      </c>
      <c r="AI108" s="223">
        <f>VLOOKUP(D108,美育!B$2:E$182,4,FALSE)</f>
        <v>0</v>
      </c>
      <c r="AJ108" s="223">
        <f>AH108+AI108</f>
        <v>30</v>
      </c>
      <c r="AK108" s="223">
        <f>AJ108*0.05</f>
        <v>1.5</v>
      </c>
      <c r="AL108" s="224">
        <f>VLOOKUP(D108,劳育基础分!B$3:AF$182,31,FALSE)</f>
        <v>44</v>
      </c>
      <c r="AM108" s="224">
        <f>VLOOKUP(D108,劳育加分!A$3:I$34,9,FALSE)</f>
        <v>4</v>
      </c>
      <c r="AN108" s="224">
        <f>AL108+AM108</f>
        <v>48</v>
      </c>
      <c r="AO108" s="224">
        <f>AN108*0.05</f>
        <v>2.4</v>
      </c>
      <c r="AP108" s="225">
        <f>S108+Y108+AG108+AK108+AO108</f>
        <v>61.9330609456097</v>
      </c>
      <c r="AQ108" s="226" t="str">
        <f>VLOOKUP(D108,必修课优良率!A$1:B$173,2,FALSE)</f>
        <v>61.90%</v>
      </c>
      <c r="AR108" s="227">
        <f>VLOOKUP(D108,四级成绩!B$2:C$178,2,FALSE)</f>
        <v>451</v>
      </c>
      <c r="AS108" s="226" t="str">
        <f>VLOOKUP(D108,必修课优良率!A$1:D$173,4,FALSE)</f>
        <v>是</v>
      </c>
    </row>
    <row r="109" spans="1:45">
      <c r="A109" s="211">
        <v>106</v>
      </c>
      <c r="B109" s="211">
        <v>146</v>
      </c>
      <c r="C109" s="211" t="s">
        <v>239</v>
      </c>
      <c r="D109" s="5" t="s">
        <v>240</v>
      </c>
      <c r="E109" s="211" t="str">
        <f>VLOOKUP(D109,美育!B$2:E$182,2,FALSE)</f>
        <v>化工类24-2班</v>
      </c>
      <c r="F109" s="214">
        <f>VLOOKUP(D109,互评分!C$2:F$181,4,FALSE)</f>
        <v>97.2857142857143</v>
      </c>
      <c r="G109" s="214">
        <f>VLOOKUP(D109,辅导员加分!B$2:C$176,2,FALSE)</f>
        <v>95</v>
      </c>
      <c r="H109" s="214">
        <f>VLOOKUP(D109,互评分!C$2:F$181,3,FALSE)</f>
        <v>98.3333333333333</v>
      </c>
      <c r="I109" s="214">
        <f>VLOOKUP(D109,互评分!C$2:F$181,2,FALSE)</f>
        <v>92</v>
      </c>
      <c r="J109" s="214">
        <f>F109*0.2</f>
        <v>19.4571428571429</v>
      </c>
      <c r="K109" s="214">
        <f>G109*0.5</f>
        <v>47.5</v>
      </c>
      <c r="L109" s="214">
        <f>H109*0.2</f>
        <v>19.6666666666667</v>
      </c>
      <c r="M109" s="214">
        <f>I109*0.1</f>
        <v>9.2</v>
      </c>
      <c r="N109" s="214">
        <f>SUM(J109:M109)*0.7</f>
        <v>67.0766666666667</v>
      </c>
      <c r="O109" s="214">
        <f>VLOOKUP(D109,学生干部加分!A$1:C$140,3,FALSE)</f>
        <v>6</v>
      </c>
      <c r="P109" s="214">
        <v>0</v>
      </c>
      <c r="Q109" s="214">
        <v>0</v>
      </c>
      <c r="R109" s="214">
        <f>N109+O109+P109-Q109</f>
        <v>73.0766666666667</v>
      </c>
      <c r="S109" s="214">
        <f>R109*0.15</f>
        <v>10.9615</v>
      </c>
      <c r="T109" s="215">
        <v>71.719512195122</v>
      </c>
      <c r="U109" s="215">
        <v>72.75</v>
      </c>
      <c r="V109" s="216">
        <f>IF(U109&gt;0,T109*0.9+U109*0.1,T109)</f>
        <v>71.8225609756098</v>
      </c>
      <c r="W109" s="215">
        <v>0</v>
      </c>
      <c r="X109" s="215">
        <f>V109*0.85+W109</f>
        <v>61.0491768292683</v>
      </c>
      <c r="Y109" s="215">
        <f>0.7*X109</f>
        <v>42.7344237804878</v>
      </c>
      <c r="Z109" s="221">
        <f>VLOOKUP(D109,体测成绩!B$2:C$273,2,FALSE)</f>
        <v>81.3</v>
      </c>
      <c r="AA109" s="222" t="str">
        <f>VLOOKUP(D109,体育锻炼成绩!A$2:B$182,2,FALSE)</f>
        <v>100.00</v>
      </c>
      <c r="AB109" s="221">
        <f>0.8*Z109</f>
        <v>65.04</v>
      </c>
      <c r="AC109" s="221">
        <f>AA109*0.2</f>
        <v>20</v>
      </c>
      <c r="AD109" s="221">
        <f>SUM(AB109:AC109)*0.7</f>
        <v>59.528</v>
      </c>
      <c r="AE109" s="221">
        <f>VLOOKUP(D109,体育加分汇总!A$1:C$79,3,FALSE)</f>
        <v>0</v>
      </c>
      <c r="AF109" s="221">
        <f>AD109+AE109</f>
        <v>59.528</v>
      </c>
      <c r="AG109" s="221">
        <f>AF109*0.05</f>
        <v>2.9764</v>
      </c>
      <c r="AH109" s="223">
        <f>VLOOKUP(D109,美育!B$2:F$182,5,FALSE)</f>
        <v>60</v>
      </c>
      <c r="AI109" s="223">
        <f>VLOOKUP(D109,美育!B$2:E$182,4,FALSE)</f>
        <v>0</v>
      </c>
      <c r="AJ109" s="223">
        <f>AH109+AI109</f>
        <v>60</v>
      </c>
      <c r="AK109" s="223">
        <f>AJ109*0.05</f>
        <v>3</v>
      </c>
      <c r="AL109" s="224">
        <f>VLOOKUP(D109,劳育基础分!B$3:AF$182,31,FALSE)</f>
        <v>40</v>
      </c>
      <c r="AM109" s="224">
        <f>VLOOKUP(D109,劳育加分!A$3:I$34,9,FALSE)</f>
        <v>4</v>
      </c>
      <c r="AN109" s="224">
        <f>AL109+AM109</f>
        <v>44</v>
      </c>
      <c r="AO109" s="224">
        <f>AN109*0.05</f>
        <v>2.2</v>
      </c>
      <c r="AP109" s="225">
        <f>S109+Y109+AG109+AK109+AO109</f>
        <v>61.8723237804878</v>
      </c>
      <c r="AQ109" s="226" t="str">
        <f>VLOOKUP(D109,必修课优良率!A$1:B$173,2,FALSE)</f>
        <v>38.10%</v>
      </c>
      <c r="AR109" s="227" t="str">
        <f>VLOOKUP(D109,四级成绩!B$2:C$178,2,FALSE)</f>
        <v>465</v>
      </c>
      <c r="AS109" s="226" t="str">
        <f>VLOOKUP(D109,必修课优良率!A$1:D$173,4,FALSE)</f>
        <v>是</v>
      </c>
    </row>
    <row r="110" spans="1:45">
      <c r="A110" s="211">
        <v>107</v>
      </c>
      <c r="B110" s="211">
        <v>164</v>
      </c>
      <c r="C110" s="211" t="s">
        <v>241</v>
      </c>
      <c r="D110" s="5" t="s">
        <v>242</v>
      </c>
      <c r="E110" s="211" t="str">
        <f>VLOOKUP(D110,美育!B$2:E$182,2,FALSE)</f>
        <v>化工类24-6班</v>
      </c>
      <c r="F110" s="214">
        <f>VLOOKUP(D110,互评分!C$2:F$181,4,FALSE)</f>
        <v>98.0769230769231</v>
      </c>
      <c r="G110" s="214">
        <f>VLOOKUP(D110,辅导员加分!B$2:C$176,2,FALSE)</f>
        <v>94</v>
      </c>
      <c r="H110" s="214">
        <f>VLOOKUP(D110,互评分!C$2:F$181,3,FALSE)</f>
        <v>100</v>
      </c>
      <c r="I110" s="214">
        <f>VLOOKUP(D110,互评分!C$2:F$181,2,FALSE)</f>
        <v>100</v>
      </c>
      <c r="J110" s="214">
        <f>F110*0.2</f>
        <v>19.6153846153846</v>
      </c>
      <c r="K110" s="214">
        <f>G110*0.5</f>
        <v>47</v>
      </c>
      <c r="L110" s="214">
        <f>H110*0.2</f>
        <v>20</v>
      </c>
      <c r="M110" s="214">
        <f>I110*0.1</f>
        <v>10</v>
      </c>
      <c r="N110" s="214">
        <f>SUM(J110:M110)*0.7</f>
        <v>67.6307692307692</v>
      </c>
      <c r="O110" s="214">
        <f>VLOOKUP(D110,学生干部加分!A$1:C$140,3,FALSE)</f>
        <v>8</v>
      </c>
      <c r="P110" s="214">
        <v>0</v>
      </c>
      <c r="Q110" s="214">
        <v>0</v>
      </c>
      <c r="R110" s="214">
        <f>N110+O110+P110-Q110</f>
        <v>75.6307692307692</v>
      </c>
      <c r="S110" s="214">
        <f>R110*0.15</f>
        <v>11.3446153846154</v>
      </c>
      <c r="T110" s="215">
        <v>66.4512195121951</v>
      </c>
      <c r="U110" s="215">
        <v>92</v>
      </c>
      <c r="V110" s="216">
        <f>IF(U110&gt;0,T110*0.9+U110*0.1,T110)</f>
        <v>69.0060975609756</v>
      </c>
      <c r="W110" s="215">
        <f>VLOOKUP(D110,智育加分汇总!A$2:C$44,3,FALSE)</f>
        <v>6.25</v>
      </c>
      <c r="X110" s="215">
        <f>V110*0.85+W110</f>
        <v>64.9051829268292</v>
      </c>
      <c r="Y110" s="215">
        <f>0.7*X110</f>
        <v>45.4336280487805</v>
      </c>
      <c r="Z110" s="221">
        <f>VLOOKUP(D110,体测成绩!B$2:C$273,2,FALSE)</f>
        <v>67.1</v>
      </c>
      <c r="AA110" s="222" t="str">
        <f>VLOOKUP(D110,体育锻炼成绩!A$2:B$182,2,FALSE)</f>
        <v>100.00</v>
      </c>
      <c r="AB110" s="221">
        <f>0.8*Z110</f>
        <v>53.68</v>
      </c>
      <c r="AC110" s="221">
        <f>AA110*0.2</f>
        <v>20</v>
      </c>
      <c r="AD110" s="221">
        <f>SUM(AB110:AC110)*0.7</f>
        <v>51.576</v>
      </c>
      <c r="AE110" s="221">
        <v>0</v>
      </c>
      <c r="AF110" s="221">
        <f>AD110+AE110</f>
        <v>51.576</v>
      </c>
      <c r="AG110" s="221">
        <f>AF110*0.05</f>
        <v>2.5788</v>
      </c>
      <c r="AH110" s="223">
        <f>VLOOKUP(D110,美育!B$2:F$182,5,FALSE)</f>
        <v>5</v>
      </c>
      <c r="AI110" s="223">
        <f>VLOOKUP(D110,美育!B$2:E$182,4,FALSE)</f>
        <v>0</v>
      </c>
      <c r="AJ110" s="223">
        <f>AH110+AI110</f>
        <v>5</v>
      </c>
      <c r="AK110" s="223">
        <f>AJ110*0.05</f>
        <v>0.25</v>
      </c>
      <c r="AL110" s="224">
        <f>VLOOKUP(D110,劳育基础分!B$3:AF$182,31,FALSE)</f>
        <v>40</v>
      </c>
      <c r="AM110" s="224">
        <f>VLOOKUP(D110,劳育加分!A$3:I$34,9,FALSE)</f>
        <v>4</v>
      </c>
      <c r="AN110" s="224">
        <f>AL110+AM110</f>
        <v>44</v>
      </c>
      <c r="AO110" s="224">
        <f>AN110*0.05</f>
        <v>2.2</v>
      </c>
      <c r="AP110" s="225">
        <f>S110+Y110+AG110+AK110+AO110</f>
        <v>61.8070434333958</v>
      </c>
      <c r="AQ110" s="226" t="str">
        <f>VLOOKUP(D110,必修课优良率!A$1:B$173,2,FALSE)</f>
        <v>28.57%</v>
      </c>
      <c r="AR110" s="227" t="str">
        <f>VLOOKUP(D110,四级成绩!B$2:C$178,2,FALSE)</f>
        <v>没考</v>
      </c>
      <c r="AS110" s="226" t="str">
        <f>VLOOKUP(D110,必修课优良率!A$1:D$173,4,FALSE)</f>
        <v>是</v>
      </c>
    </row>
    <row r="111" spans="1:45">
      <c r="A111" s="211">
        <v>108</v>
      </c>
      <c r="B111" s="211">
        <v>108</v>
      </c>
      <c r="C111" s="211" t="s">
        <v>243</v>
      </c>
      <c r="D111" s="5" t="s">
        <v>244</v>
      </c>
      <c r="E111" s="211" t="str">
        <f>VLOOKUP(D111,美育!B$2:E$182,2,FALSE)</f>
        <v>化工类24-6班</v>
      </c>
      <c r="F111" s="214">
        <f>VLOOKUP(D111,互评分!C$2:F$181,4,FALSE)</f>
        <v>98.4615384615385</v>
      </c>
      <c r="G111" s="214">
        <f>VLOOKUP(D111,辅导员加分!B$2:C$176,2,FALSE)</f>
        <v>92</v>
      </c>
      <c r="H111" s="214">
        <f>VLOOKUP(D111,互评分!C$2:F$181,3,FALSE)</f>
        <v>100</v>
      </c>
      <c r="I111" s="214">
        <f>VLOOKUP(D111,互评分!C$2:F$181,2,FALSE)</f>
        <v>100</v>
      </c>
      <c r="J111" s="214">
        <f>F111*0.2</f>
        <v>19.6923076923077</v>
      </c>
      <c r="K111" s="214">
        <f>G111*0.5</f>
        <v>46</v>
      </c>
      <c r="L111" s="214">
        <f>H111*0.2</f>
        <v>20</v>
      </c>
      <c r="M111" s="214">
        <f>I111*0.1</f>
        <v>10</v>
      </c>
      <c r="N111" s="214">
        <f>SUM(J111:M111)*0.7</f>
        <v>66.9846153846154</v>
      </c>
      <c r="O111" s="214">
        <f>VLOOKUP(D111,学生干部加分!A$1:C$140,3,FALSE)</f>
        <v>4</v>
      </c>
      <c r="P111" s="214">
        <v>0</v>
      </c>
      <c r="Q111" s="214">
        <v>0</v>
      </c>
      <c r="R111" s="214">
        <f>N111+O111+P111-Q111</f>
        <v>70.9846153846154</v>
      </c>
      <c r="S111" s="214">
        <f>R111*0.15</f>
        <v>10.6476923076923</v>
      </c>
      <c r="T111" s="215">
        <v>75.2439024390244</v>
      </c>
      <c r="U111" s="215">
        <v>79</v>
      </c>
      <c r="V111" s="216">
        <f>IF(U111&gt;0,T111*0.9+U111*0.1,T111)</f>
        <v>75.619512195122</v>
      </c>
      <c r="W111" s="215">
        <f>VLOOKUP(D111,智育加分汇总!A$2:C$44,3,FALSE)</f>
        <v>2</v>
      </c>
      <c r="X111" s="215">
        <f>V111*0.85+W111</f>
        <v>66.2765853658537</v>
      </c>
      <c r="Y111" s="215">
        <f>0.7*X111</f>
        <v>46.3936097560976</v>
      </c>
      <c r="Z111" s="221">
        <f>VLOOKUP(D111,体测成绩!B$2:C$273,2,FALSE)</f>
        <v>68.3</v>
      </c>
      <c r="AA111" s="222" t="str">
        <f>VLOOKUP(D111,体育锻炼成绩!A$2:B$182,2,FALSE)</f>
        <v>100.00</v>
      </c>
      <c r="AB111" s="221">
        <f>0.8*Z111</f>
        <v>54.64</v>
      </c>
      <c r="AC111" s="221">
        <f>AA111*0.2</f>
        <v>20</v>
      </c>
      <c r="AD111" s="221">
        <f>SUM(AB111:AC111)*0.7</f>
        <v>52.248</v>
      </c>
      <c r="AE111" s="221">
        <v>0</v>
      </c>
      <c r="AF111" s="221">
        <f>AD111+AE111</f>
        <v>52.248</v>
      </c>
      <c r="AG111" s="221">
        <f>AF111*0.05</f>
        <v>2.6124</v>
      </c>
      <c r="AH111" s="223">
        <f>VLOOKUP(D111,美育!B$2:F$182,5,FALSE)</f>
        <v>0</v>
      </c>
      <c r="AI111" s="223">
        <f>VLOOKUP(D111,美育!B$2:E$182,4,FALSE)</f>
        <v>0</v>
      </c>
      <c r="AJ111" s="223">
        <f>AH111+AI111</f>
        <v>0</v>
      </c>
      <c r="AK111" s="223">
        <f>AJ111*0.05</f>
        <v>0</v>
      </c>
      <c r="AL111" s="224">
        <f>VLOOKUP(D111,劳育基础分!B$3:AF$182,31,FALSE)</f>
        <v>41</v>
      </c>
      <c r="AM111" s="224">
        <v>0</v>
      </c>
      <c r="AN111" s="224">
        <f>AL111+AM111</f>
        <v>41</v>
      </c>
      <c r="AO111" s="224">
        <f>AN111*0.05</f>
        <v>2.05</v>
      </c>
      <c r="AP111" s="225">
        <f>S111+Y111+AG111+AK111+AO111</f>
        <v>61.7037020637899</v>
      </c>
      <c r="AQ111" s="226" t="str">
        <f>VLOOKUP(D111,必修课优良率!A$1:B$173,2,FALSE)</f>
        <v>57.14%</v>
      </c>
      <c r="AR111" s="227" t="str">
        <f>VLOOKUP(D111,四级成绩!B$2:C$178,2,FALSE)</f>
        <v>439</v>
      </c>
      <c r="AS111" s="226" t="str">
        <f>VLOOKUP(D111,必修课优良率!A$1:D$173,4,FALSE)</f>
        <v>否</v>
      </c>
    </row>
    <row r="112" spans="1:45">
      <c r="A112" s="211">
        <v>109</v>
      </c>
      <c r="B112" s="211">
        <v>109</v>
      </c>
      <c r="C112" s="211" t="s">
        <v>245</v>
      </c>
      <c r="D112" s="5" t="s">
        <v>246</v>
      </c>
      <c r="E112" s="211" t="str">
        <f>VLOOKUP(D112,美育!B$2:E$182,2,FALSE)</f>
        <v>化工类24-5班</v>
      </c>
      <c r="F112" s="214">
        <f>VLOOKUP(D112,互评分!C$2:F$181,4,FALSE)</f>
        <v>99.6666666666667</v>
      </c>
      <c r="G112" s="214">
        <f>VLOOKUP(D112,辅导员加分!B$2:C$176,2,FALSE)</f>
        <v>92</v>
      </c>
      <c r="H112" s="214">
        <f>VLOOKUP(D112,互评分!C$2:F$181,3,FALSE)</f>
        <v>100</v>
      </c>
      <c r="I112" s="214">
        <f>VLOOKUP(D112,互评分!C$2:F$181,2,FALSE)</f>
        <v>90</v>
      </c>
      <c r="J112" s="214">
        <f>F112*0.2</f>
        <v>19.9333333333333</v>
      </c>
      <c r="K112" s="214">
        <f>G112*0.5</f>
        <v>46</v>
      </c>
      <c r="L112" s="214">
        <f>H112*0.2</f>
        <v>20</v>
      </c>
      <c r="M112" s="214">
        <f>I112*0.1</f>
        <v>9</v>
      </c>
      <c r="N112" s="214">
        <f>SUM(J112:M112)*0.7</f>
        <v>66.4533333333333</v>
      </c>
      <c r="O112" s="214">
        <f>VLOOKUP(D112,学生干部加分!A$1:C$140,3,FALSE)</f>
        <v>6</v>
      </c>
      <c r="P112" s="214">
        <v>0</v>
      </c>
      <c r="Q112" s="214">
        <v>0</v>
      </c>
      <c r="R112" s="214">
        <f>N112+O112+P112-Q112</f>
        <v>72.4533333333333</v>
      </c>
      <c r="S112" s="214">
        <f>R112*0.15</f>
        <v>10.868</v>
      </c>
      <c r="T112" s="215">
        <v>75.2439024390244</v>
      </c>
      <c r="U112" s="215">
        <v>82</v>
      </c>
      <c r="V112" s="216">
        <f>IF(U112&gt;0,T112*0.9+U112*0.1,T112)</f>
        <v>75.919512195122</v>
      </c>
      <c r="W112" s="215">
        <v>0</v>
      </c>
      <c r="X112" s="215">
        <f>V112*0.85+W112</f>
        <v>64.5315853658537</v>
      </c>
      <c r="Y112" s="215">
        <f>0.7*X112</f>
        <v>45.1721097560976</v>
      </c>
      <c r="Z112" s="221">
        <f>VLOOKUP(D112,体测成绩!B$2:C$273,2,FALSE)</f>
        <v>61.2</v>
      </c>
      <c r="AA112" s="222" t="str">
        <f>VLOOKUP(D112,体育锻炼成绩!A$2:B$182,2,FALSE)</f>
        <v>100.00</v>
      </c>
      <c r="AB112" s="221">
        <f>0.8*Z112</f>
        <v>48.96</v>
      </c>
      <c r="AC112" s="221">
        <f>AA112*0.2</f>
        <v>20</v>
      </c>
      <c r="AD112" s="221">
        <f>SUM(AB112:AC112)*0.7</f>
        <v>48.272</v>
      </c>
      <c r="AE112" s="221">
        <v>0</v>
      </c>
      <c r="AF112" s="221">
        <f>AD112+AE112</f>
        <v>48.272</v>
      </c>
      <c r="AG112" s="221">
        <f>AF112*0.05</f>
        <v>2.4136</v>
      </c>
      <c r="AH112" s="223">
        <f>VLOOKUP(D112,美育!B$2:F$182,5,FALSE)</f>
        <v>18</v>
      </c>
      <c r="AI112" s="223">
        <f>VLOOKUP(D112,美育!B$2:E$182,4,FALSE)</f>
        <v>0</v>
      </c>
      <c r="AJ112" s="223">
        <f>AH112+AI112</f>
        <v>18</v>
      </c>
      <c r="AK112" s="223">
        <f>AJ112*0.05</f>
        <v>0.9</v>
      </c>
      <c r="AL112" s="224">
        <f>VLOOKUP(D112,劳育基础分!B$3:AF$182,31,FALSE)</f>
        <v>42.5</v>
      </c>
      <c r="AM112" s="224">
        <f>VLOOKUP(D112,劳育加分!A$3:I$34,9,FALSE)</f>
        <v>4</v>
      </c>
      <c r="AN112" s="224">
        <f>AL112+AM112</f>
        <v>46.5</v>
      </c>
      <c r="AO112" s="224">
        <f>AN112*0.05</f>
        <v>2.325</v>
      </c>
      <c r="AP112" s="225">
        <f>S112+Y112+AG112+AK112+AO112</f>
        <v>61.6787097560976</v>
      </c>
      <c r="AQ112" s="226" t="str">
        <f>VLOOKUP(D112,必修课优良率!A$1:B$173,2,FALSE)</f>
        <v>57.14%</v>
      </c>
      <c r="AR112" s="227">
        <f>VLOOKUP(D112,四级成绩!B$2:C$178,2,FALSE)</f>
        <v>515</v>
      </c>
      <c r="AS112" s="226" t="str">
        <f>VLOOKUP(D112,必修课优良率!A$1:D$173,4,FALSE)</f>
        <v>否</v>
      </c>
    </row>
    <row r="113" spans="1:45">
      <c r="A113" s="211">
        <v>110</v>
      </c>
      <c r="B113" s="211">
        <v>147</v>
      </c>
      <c r="C113" s="211" t="s">
        <v>247</v>
      </c>
      <c r="D113" s="5" t="s">
        <v>248</v>
      </c>
      <c r="E113" s="211" t="str">
        <f>VLOOKUP(D113,美育!B$2:E$182,2,FALSE)</f>
        <v>化工类24-1班</v>
      </c>
      <c r="F113" s="214">
        <f>VLOOKUP(D113,互评分!C$2:F$181,4,FALSE)</f>
        <v>99.48148148</v>
      </c>
      <c r="G113" s="214">
        <f>VLOOKUP(D113,辅导员加分!B$2:C$176,2,FALSE)</f>
        <v>92</v>
      </c>
      <c r="H113" s="214">
        <f>VLOOKUP(D113,互评分!C$2:F$181,3,FALSE)</f>
        <v>100</v>
      </c>
      <c r="I113" s="214">
        <f>VLOOKUP(D113,互评分!C$2:F$181,2,FALSE)</f>
        <v>99</v>
      </c>
      <c r="J113" s="214">
        <f>F113*0.2</f>
        <v>19.896296296</v>
      </c>
      <c r="K113" s="214">
        <f>G113*0.5</f>
        <v>46</v>
      </c>
      <c r="L113" s="214">
        <f>H113*0.2</f>
        <v>20</v>
      </c>
      <c r="M113" s="214">
        <f>I113*0.1</f>
        <v>9.9</v>
      </c>
      <c r="N113" s="214">
        <f>SUM(J113:M113)*0.7</f>
        <v>67.0574074072</v>
      </c>
      <c r="O113" s="214">
        <f>VLOOKUP(D113,学生干部加分!A$1:C$140,3,FALSE)</f>
        <v>5</v>
      </c>
      <c r="P113" s="214">
        <v>0</v>
      </c>
      <c r="Q113" s="214">
        <v>0</v>
      </c>
      <c r="R113" s="214">
        <f>N113+O113+P113-Q113</f>
        <v>72.0574074072</v>
      </c>
      <c r="S113" s="214">
        <f>R113*0.15</f>
        <v>10.80861111108</v>
      </c>
      <c r="T113" s="215">
        <v>71.6341463414634</v>
      </c>
      <c r="U113" s="215">
        <v>87.2857142857143</v>
      </c>
      <c r="V113" s="216">
        <f>IF(U113&gt;0,T113*0.9+U113*0.1,T113)</f>
        <v>73.1993031358885</v>
      </c>
      <c r="W113" s="215">
        <v>0</v>
      </c>
      <c r="X113" s="215">
        <f>V113*0.85+W113</f>
        <v>62.2194076655052</v>
      </c>
      <c r="Y113" s="215">
        <f>0.7*X113</f>
        <v>43.5535853658537</v>
      </c>
      <c r="Z113" s="221">
        <f>VLOOKUP(D113,体测成绩!B$2:C$273,2,FALSE)</f>
        <v>76.2</v>
      </c>
      <c r="AA113" s="222" t="str">
        <f>VLOOKUP(D113,体育锻炼成绩!A$2:B$182,2,FALSE)</f>
        <v>100.00</v>
      </c>
      <c r="AB113" s="221">
        <f>0.8*Z113</f>
        <v>60.96</v>
      </c>
      <c r="AC113" s="221">
        <f>AA113*0.2</f>
        <v>20</v>
      </c>
      <c r="AD113" s="221">
        <f>SUM(AB113:AC113)*0.7</f>
        <v>56.672</v>
      </c>
      <c r="AE113" s="221">
        <f>VLOOKUP(D113,体育加分汇总!A$1:C$79,3,FALSE)</f>
        <v>1</v>
      </c>
      <c r="AF113" s="221">
        <f>AD113+AE113</f>
        <v>57.672</v>
      </c>
      <c r="AG113" s="221">
        <f>AF113*0.05</f>
        <v>2.8836</v>
      </c>
      <c r="AH113" s="223">
        <f>VLOOKUP(D113,美育!B$2:F$182,5,FALSE)</f>
        <v>25</v>
      </c>
      <c r="AI113" s="223">
        <f>VLOOKUP(D113,美育!B$2:E$182,4,FALSE)</f>
        <v>0</v>
      </c>
      <c r="AJ113" s="223">
        <f>AH113+AI113</f>
        <v>25</v>
      </c>
      <c r="AK113" s="223">
        <f>AJ113*0.05</f>
        <v>1.25</v>
      </c>
      <c r="AL113" s="224">
        <f>VLOOKUP(D113,劳育基础分!B$3:AF$182,31,FALSE)</f>
        <v>62</v>
      </c>
      <c r="AM113" s="224">
        <v>0</v>
      </c>
      <c r="AN113" s="224">
        <f>AL113+AM113</f>
        <v>62</v>
      </c>
      <c r="AO113" s="224">
        <f>AN113*0.05</f>
        <v>3.1</v>
      </c>
      <c r="AP113" s="225">
        <f>S113+Y113+AG113+AK113+AO113</f>
        <v>61.5957964769337</v>
      </c>
      <c r="AQ113" s="226" t="str">
        <f>VLOOKUP(D113,必修课优良率!A$1:B$173,2,FALSE)</f>
        <v>47.62%</v>
      </c>
      <c r="AR113" s="227">
        <v>0</v>
      </c>
      <c r="AS113" s="226" t="str">
        <f>VLOOKUP(D113,必修课优良率!A$1:D$173,4,FALSE)</f>
        <v>是</v>
      </c>
    </row>
    <row r="114" spans="1:45">
      <c r="A114" s="211">
        <v>111</v>
      </c>
      <c r="B114" s="211">
        <v>87</v>
      </c>
      <c r="C114" s="211">
        <v>2024010498</v>
      </c>
      <c r="D114" s="5" t="s">
        <v>249</v>
      </c>
      <c r="E114" s="211" t="str">
        <f>VLOOKUP(D114,美育!B$2:E$182,2,FALSE)</f>
        <v>化工类24-2班</v>
      </c>
      <c r="F114" s="214">
        <f>VLOOKUP(D114,互评分!C$2:F$181,4,FALSE)</f>
        <v>96.4642857142857</v>
      </c>
      <c r="G114" s="214">
        <f>VLOOKUP(D114,辅导员加分!B$2:C$176,2,FALSE)</f>
        <v>94</v>
      </c>
      <c r="H114" s="214">
        <f>VLOOKUP(D114,互评分!C$2:F$181,3,FALSE)</f>
        <v>98.3333333333333</v>
      </c>
      <c r="I114" s="214">
        <f>VLOOKUP(D114,互评分!C$2:F$181,2,FALSE)</f>
        <v>90</v>
      </c>
      <c r="J114" s="214">
        <f>F114*0.2</f>
        <v>19.2928571428571</v>
      </c>
      <c r="K114" s="214">
        <f>G114*0.5</f>
        <v>47</v>
      </c>
      <c r="L114" s="214">
        <f>H114*0.2</f>
        <v>19.6666666666667</v>
      </c>
      <c r="M114" s="214">
        <f>I114*0.1</f>
        <v>9</v>
      </c>
      <c r="N114" s="214">
        <f>SUM(J114:M114)*0.7</f>
        <v>66.4716666666667</v>
      </c>
      <c r="O114" s="214">
        <v>0</v>
      </c>
      <c r="P114" s="214">
        <v>0</v>
      </c>
      <c r="Q114" s="214">
        <v>0</v>
      </c>
      <c r="R114" s="214">
        <f>N114+O114+P114-Q114</f>
        <v>66.4716666666667</v>
      </c>
      <c r="S114" s="214">
        <f>R114*0.15</f>
        <v>9.97075</v>
      </c>
      <c r="T114" s="215">
        <f>VLOOKUP(D114,[1]必修课成绩!C$71:AE$100,29,FALSE)</f>
        <v>77.4</v>
      </c>
      <c r="U114" s="215">
        <f>VLOOKUP(D114,[1]选修课成绩!C$72:AC$101,27,FALSE)</f>
        <v>0</v>
      </c>
      <c r="V114" s="216">
        <f>IF(U114&gt;0,T114*0.9+U114*0.1,T114)</f>
        <v>77.4</v>
      </c>
      <c r="W114" s="215">
        <v>0</v>
      </c>
      <c r="X114" s="215">
        <f>V114*0.85+W114</f>
        <v>65.79</v>
      </c>
      <c r="Y114" s="215">
        <f>0.7*X114</f>
        <v>46.053</v>
      </c>
      <c r="Z114" s="221">
        <f>VLOOKUP(D114,体测成绩!B$2:C$273,2,FALSE)</f>
        <v>75.8</v>
      </c>
      <c r="AA114" s="222" t="str">
        <f>VLOOKUP(D114,体育锻炼成绩!A$2:B$182,2,FALSE)</f>
        <v>100.00</v>
      </c>
      <c r="AB114" s="221">
        <f>0.8*Z114</f>
        <v>60.64</v>
      </c>
      <c r="AC114" s="221">
        <f>AA114*0.2</f>
        <v>20</v>
      </c>
      <c r="AD114" s="221">
        <f>SUM(AB114:AC114)*0.7</f>
        <v>56.448</v>
      </c>
      <c r="AE114" s="221">
        <v>0</v>
      </c>
      <c r="AF114" s="221">
        <f>AD114+AE114</f>
        <v>56.448</v>
      </c>
      <c r="AG114" s="221">
        <f>AF114*0.05</f>
        <v>2.8224</v>
      </c>
      <c r="AH114" s="223">
        <f>VLOOKUP(D114,美育!B$2:F$182,5,FALSE)</f>
        <v>25</v>
      </c>
      <c r="AI114" s="223">
        <f>VLOOKUP(D114,美育!B$2:E$182,4,FALSE)</f>
        <v>0</v>
      </c>
      <c r="AJ114" s="223">
        <f>AH114+AI114</f>
        <v>25</v>
      </c>
      <c r="AK114" s="223">
        <f>AJ114*0.05</f>
        <v>1.25</v>
      </c>
      <c r="AL114" s="224">
        <f>VLOOKUP(D114,劳育基础分!B$3:AF$182,31,FALSE)</f>
        <v>29.5</v>
      </c>
      <c r="AM114" s="224">
        <v>0</v>
      </c>
      <c r="AN114" s="224">
        <f>AL114+AM114</f>
        <v>29.5</v>
      </c>
      <c r="AO114" s="224">
        <f>AN114*0.05</f>
        <v>1.475</v>
      </c>
      <c r="AP114" s="225">
        <f>S114+Y114+AG114+AK114+AO114</f>
        <v>61.57115</v>
      </c>
      <c r="AQ114" s="226" t="str">
        <f>VLOOKUP(D114,必修课优良率!A$1:B$173,2,FALSE)</f>
        <v>66.67%</v>
      </c>
      <c r="AR114" s="227">
        <f>VLOOKUP(D114,四级成绩!B$2:C$178,2,FALSE)</f>
        <v>416</v>
      </c>
      <c r="AS114" s="226" t="str">
        <f>VLOOKUP(D114,必修课优良率!A$1:D$173,4,FALSE)</f>
        <v>否</v>
      </c>
    </row>
    <row r="115" spans="1:45">
      <c r="A115" s="211">
        <v>112</v>
      </c>
      <c r="B115" s="211">
        <v>88</v>
      </c>
      <c r="C115" s="211" t="s">
        <v>250</v>
      </c>
      <c r="D115" s="5" t="s">
        <v>251</v>
      </c>
      <c r="E115" s="211" t="str">
        <f>VLOOKUP(D115,美育!B$2:E$182,2,FALSE)</f>
        <v>化工类24-6班</v>
      </c>
      <c r="F115" s="214">
        <f>VLOOKUP(D115,互评分!C$2:F$181,4,FALSE)</f>
        <v>98.4615384615385</v>
      </c>
      <c r="G115" s="214">
        <f>VLOOKUP(D115,辅导员加分!B$2:C$176,2,FALSE)</f>
        <v>92</v>
      </c>
      <c r="H115" s="214">
        <f>VLOOKUP(D115,互评分!C$2:F$181,3,FALSE)</f>
        <v>100</v>
      </c>
      <c r="I115" s="214">
        <f>VLOOKUP(D115,互评分!C$2:F$181,2,FALSE)</f>
        <v>100</v>
      </c>
      <c r="J115" s="214">
        <f>F115*0.2</f>
        <v>19.6923076923077</v>
      </c>
      <c r="K115" s="214">
        <f>G115*0.5</f>
        <v>46</v>
      </c>
      <c r="L115" s="214">
        <f>H115*0.2</f>
        <v>20</v>
      </c>
      <c r="M115" s="214">
        <f>I115*0.1</f>
        <v>10</v>
      </c>
      <c r="N115" s="214">
        <f>SUM(J115:M115)*0.7</f>
        <v>66.9846153846154</v>
      </c>
      <c r="O115" s="214">
        <v>0</v>
      </c>
      <c r="P115" s="214">
        <v>0</v>
      </c>
      <c r="Q115" s="214">
        <v>0</v>
      </c>
      <c r="R115" s="214">
        <f>N115+O115+P115-Q115</f>
        <v>66.9846153846154</v>
      </c>
      <c r="S115" s="214">
        <f>R115*0.15</f>
        <v>10.0476923076923</v>
      </c>
      <c r="T115" s="215">
        <v>77.3658536585366</v>
      </c>
      <c r="U115" s="215">
        <v>87</v>
      </c>
      <c r="V115" s="216">
        <f>IF(U115&gt;0,T115*0.9+U115*0.1,T115)</f>
        <v>78.3292682926829</v>
      </c>
      <c r="W115" s="215">
        <v>0</v>
      </c>
      <c r="X115" s="215">
        <f>V115*0.85+W115</f>
        <v>66.5798780487805</v>
      </c>
      <c r="Y115" s="215">
        <f>0.7*X115</f>
        <v>46.6059146341463</v>
      </c>
      <c r="Z115" s="221">
        <f>VLOOKUP(D115,体测成绩!B$2:C$273,2,FALSE)</f>
        <v>69.4</v>
      </c>
      <c r="AA115" s="222" t="str">
        <f>VLOOKUP(D115,体育锻炼成绩!A$2:B$182,2,FALSE)</f>
        <v>100.00</v>
      </c>
      <c r="AB115" s="221">
        <f>0.8*Z115</f>
        <v>55.52</v>
      </c>
      <c r="AC115" s="221">
        <f>AA115*0.2</f>
        <v>20</v>
      </c>
      <c r="AD115" s="221">
        <f>SUM(AB115:AC115)*0.7</f>
        <v>52.864</v>
      </c>
      <c r="AE115" s="221">
        <v>0</v>
      </c>
      <c r="AF115" s="221">
        <f>AD115+AE115</f>
        <v>52.864</v>
      </c>
      <c r="AG115" s="221">
        <f>AF115*0.05</f>
        <v>2.6432</v>
      </c>
      <c r="AH115" s="223">
        <f>VLOOKUP(D115,美育!B$2:F$182,5,FALSE)</f>
        <v>10</v>
      </c>
      <c r="AI115" s="223">
        <f>VLOOKUP(D115,美育!B$2:E$182,4,FALSE)</f>
        <v>0</v>
      </c>
      <c r="AJ115" s="223">
        <f>AH115+AI115</f>
        <v>10</v>
      </c>
      <c r="AK115" s="223">
        <f>AJ115*0.05</f>
        <v>0.5</v>
      </c>
      <c r="AL115" s="224">
        <f>VLOOKUP(D115,劳育基础分!B$3:AF$182,31,FALSE)</f>
        <v>35</v>
      </c>
      <c r="AM115" s="224">
        <v>0</v>
      </c>
      <c r="AN115" s="224">
        <f>AL115+AM115</f>
        <v>35</v>
      </c>
      <c r="AO115" s="224">
        <f>AN115*0.05</f>
        <v>1.75</v>
      </c>
      <c r="AP115" s="225">
        <f>S115+Y115+AG115+AK115+AO115</f>
        <v>61.5468069418387</v>
      </c>
      <c r="AQ115" s="226" t="str">
        <f>VLOOKUP(D115,必修课优良率!A$1:B$173,2,FALSE)</f>
        <v>66.67%</v>
      </c>
      <c r="AR115" s="227">
        <f>VLOOKUP(D115,四级成绩!B$2:C$178,2,FALSE)</f>
        <v>545</v>
      </c>
      <c r="AS115" s="226" t="str">
        <f>VLOOKUP(D115,必修课优良率!A$1:D$173,4,FALSE)</f>
        <v>否</v>
      </c>
    </row>
    <row r="116" spans="1:45">
      <c r="A116" s="211">
        <v>113</v>
      </c>
      <c r="B116" s="211">
        <v>101</v>
      </c>
      <c r="C116" s="211" t="s">
        <v>252</v>
      </c>
      <c r="D116" s="5" t="s">
        <v>253</v>
      </c>
      <c r="E116" s="211" t="str">
        <f>VLOOKUP(D116,美育!B$2:E$182,2,FALSE)</f>
        <v>化工类24-2班</v>
      </c>
      <c r="F116" s="214">
        <f>VLOOKUP(D116,互评分!C$2:F$181,4,FALSE)</f>
        <v>96.6785714285714</v>
      </c>
      <c r="G116" s="214">
        <f>VLOOKUP(D116,辅导员加分!B$2:C$176,2,FALSE)</f>
        <v>90</v>
      </c>
      <c r="H116" s="214">
        <f>VLOOKUP(D116,互评分!C$2:F$181,3,FALSE)</f>
        <v>98.3333333333333</v>
      </c>
      <c r="I116" s="214">
        <f>VLOOKUP(D116,互评分!C$2:F$181,2,FALSE)</f>
        <v>94</v>
      </c>
      <c r="J116" s="214">
        <f>F116*0.2</f>
        <v>19.3357142857143</v>
      </c>
      <c r="K116" s="214">
        <f>G116*0.5</f>
        <v>45</v>
      </c>
      <c r="L116" s="214">
        <f>H116*0.2</f>
        <v>19.6666666666667</v>
      </c>
      <c r="M116" s="214">
        <f>I116*0.1</f>
        <v>9.4</v>
      </c>
      <c r="N116" s="214">
        <f>SUM(J116:M116)*0.7</f>
        <v>65.3816666666667</v>
      </c>
      <c r="O116" s="214">
        <v>0</v>
      </c>
      <c r="P116" s="214">
        <v>0</v>
      </c>
      <c r="Q116" s="214">
        <v>0</v>
      </c>
      <c r="R116" s="214">
        <f>N116+O116+P116-Q116</f>
        <v>65.3816666666667</v>
      </c>
      <c r="S116" s="214">
        <f>R116*0.15</f>
        <v>9.80725</v>
      </c>
      <c r="T116" s="215">
        <v>75.925</v>
      </c>
      <c r="U116" s="215">
        <v>82.6666666666667</v>
      </c>
      <c r="V116" s="216">
        <f>IF(U116&gt;0,T116*0.9+U116*0.1,T116)</f>
        <v>76.5991666666667</v>
      </c>
      <c r="W116" s="215">
        <v>0</v>
      </c>
      <c r="X116" s="215">
        <f>V116*0.85+W116</f>
        <v>65.1092916666667</v>
      </c>
      <c r="Y116" s="215">
        <f>0.7*X116</f>
        <v>45.5765041666667</v>
      </c>
      <c r="Z116" s="221">
        <f>VLOOKUP(D116,体测成绩!B$2:C$273,2,FALSE)</f>
        <v>60</v>
      </c>
      <c r="AA116" s="222" t="str">
        <f>VLOOKUP(D116,体育锻炼成绩!A$2:B$182,2,FALSE)</f>
        <v>100.00</v>
      </c>
      <c r="AB116" s="221">
        <f>0.8*Z116</f>
        <v>48</v>
      </c>
      <c r="AC116" s="221">
        <f>AA116*0.2</f>
        <v>20</v>
      </c>
      <c r="AD116" s="221">
        <f>SUM(AB116:AC116)*0.7</f>
        <v>47.6</v>
      </c>
      <c r="AE116" s="221">
        <v>0</v>
      </c>
      <c r="AF116" s="221">
        <f>AD116+AE116</f>
        <v>47.6</v>
      </c>
      <c r="AG116" s="221">
        <f>AF116*0.05</f>
        <v>2.38</v>
      </c>
      <c r="AH116" s="223">
        <f>VLOOKUP(D116,美育!B$2:F$182,5,FALSE)</f>
        <v>34</v>
      </c>
      <c r="AI116" s="223">
        <f>VLOOKUP(D116,美育!B$2:E$182,4,FALSE)</f>
        <v>0</v>
      </c>
      <c r="AJ116" s="223">
        <f>AH116+AI116</f>
        <v>34</v>
      </c>
      <c r="AK116" s="223">
        <f>AJ116*0.05</f>
        <v>1.7</v>
      </c>
      <c r="AL116" s="224">
        <f>VLOOKUP(D116,劳育基础分!B$3:AF$182,31,FALSE)</f>
        <v>41.5</v>
      </c>
      <c r="AM116" s="224">
        <v>0</v>
      </c>
      <c r="AN116" s="224">
        <f>AL116+AM116</f>
        <v>41.5</v>
      </c>
      <c r="AO116" s="224">
        <f>AN116*0.05</f>
        <v>2.075</v>
      </c>
      <c r="AP116" s="225">
        <f>S116+Y116+AG116+AK116+AO116</f>
        <v>61.5387541666667</v>
      </c>
      <c r="AQ116" s="226" t="str">
        <f>VLOOKUP(D116,必修课优良率!A$1:B$173,2,FALSE)</f>
        <v>75.00%</v>
      </c>
      <c r="AR116" s="227">
        <f>VLOOKUP(D116,四级成绩!B$2:C$178,2,FALSE)</f>
        <v>426</v>
      </c>
      <c r="AS116" s="226" t="str">
        <f>VLOOKUP(D116,必修课优良率!A$1:D$173,4,FALSE)</f>
        <v>是</v>
      </c>
    </row>
    <row r="117" spans="1:45">
      <c r="A117" s="211">
        <v>114</v>
      </c>
      <c r="B117" s="211">
        <v>135</v>
      </c>
      <c r="C117" s="211">
        <v>2024010462</v>
      </c>
      <c r="D117" s="5" t="s">
        <v>254</v>
      </c>
      <c r="E117" s="211" t="str">
        <f>VLOOKUP(D117,美育!B$2:E$182,2,FALSE)</f>
        <v>化工类24-1班</v>
      </c>
      <c r="F117" s="214">
        <f>VLOOKUP(D117,互评分!C$2:F$181,4,FALSE)</f>
        <v>96.51851852</v>
      </c>
      <c r="G117" s="214">
        <f>VLOOKUP(D117,辅导员加分!B$2:C$176,2,FALSE)</f>
        <v>92</v>
      </c>
      <c r="H117" s="214">
        <f>VLOOKUP(D117,互评分!C$2:F$181,3,FALSE)</f>
        <v>97.5</v>
      </c>
      <c r="I117" s="214">
        <f>VLOOKUP(D117,互评分!C$2:F$181,2,FALSE)</f>
        <v>90</v>
      </c>
      <c r="J117" s="214">
        <f>F117*0.2</f>
        <v>19.303703704</v>
      </c>
      <c r="K117" s="214">
        <f>G117*0.5</f>
        <v>46</v>
      </c>
      <c r="L117" s="214">
        <f>H117*0.2</f>
        <v>19.5</v>
      </c>
      <c r="M117" s="214">
        <f>I117*0.1</f>
        <v>9</v>
      </c>
      <c r="N117" s="214">
        <f>SUM(J117:M117)*0.7</f>
        <v>65.6625925928</v>
      </c>
      <c r="O117" s="214">
        <v>0</v>
      </c>
      <c r="P117" s="214">
        <v>0</v>
      </c>
      <c r="Q117" s="214">
        <v>0</v>
      </c>
      <c r="R117" s="214">
        <f>N117+O117+P117-Q117</f>
        <v>65.6625925928</v>
      </c>
      <c r="S117" s="214">
        <f>R117*0.15</f>
        <v>9.84938888892</v>
      </c>
      <c r="T117" s="215">
        <f>VLOOKUP(D117,[1]必修课成绩!C$71:AE$100,29,FALSE)</f>
        <v>72.95</v>
      </c>
      <c r="U117" s="215">
        <f>VLOOKUP(D117,[1]选修课成绩!C$72:AC$101,27,FALSE)</f>
        <v>89</v>
      </c>
      <c r="V117" s="216">
        <f>IF(U117&gt;0,T117*0.9+U117*0.1,T117)</f>
        <v>74.555</v>
      </c>
      <c r="W117" s="215">
        <v>0</v>
      </c>
      <c r="X117" s="215">
        <f>V117*0.85+W117</f>
        <v>63.37175</v>
      </c>
      <c r="Y117" s="215">
        <f>0.7*X117</f>
        <v>44.360225</v>
      </c>
      <c r="Z117" s="221">
        <f>VLOOKUP(D117,体测成绩!B$2:C$273,2,FALSE)</f>
        <v>64.7</v>
      </c>
      <c r="AA117" s="222" t="str">
        <f>VLOOKUP(D117,体育锻炼成绩!A$2:B$182,2,FALSE)</f>
        <v>100.00</v>
      </c>
      <c r="AB117" s="221">
        <f>0.8*Z117</f>
        <v>51.76</v>
      </c>
      <c r="AC117" s="221">
        <f>AA117*0.2</f>
        <v>20</v>
      </c>
      <c r="AD117" s="221">
        <f>SUM(AB117:AC117)*0.7</f>
        <v>50.232</v>
      </c>
      <c r="AE117" s="221">
        <v>0</v>
      </c>
      <c r="AF117" s="221">
        <f>AD117+AE117</f>
        <v>50.232</v>
      </c>
      <c r="AG117" s="221">
        <f>AF117*0.05</f>
        <v>2.5116</v>
      </c>
      <c r="AH117" s="223">
        <f>VLOOKUP(D117,美育!B$2:F$182,5,FALSE)</f>
        <v>48</v>
      </c>
      <c r="AI117" s="223">
        <f>VLOOKUP(D117,美育!B$2:E$182,4,FALSE)</f>
        <v>4</v>
      </c>
      <c r="AJ117" s="223">
        <f>AH117+AI117</f>
        <v>52</v>
      </c>
      <c r="AK117" s="223">
        <f>AJ117*0.05</f>
        <v>2.6</v>
      </c>
      <c r="AL117" s="224">
        <f>VLOOKUP(D117,劳育基础分!B$3:AF$182,31,FALSE)</f>
        <v>40</v>
      </c>
      <c r="AM117" s="224">
        <f>VLOOKUP(D117,劳育加分!A$3:I$34,9,FALSE)</f>
        <v>4</v>
      </c>
      <c r="AN117" s="224">
        <f>AL117+AM117</f>
        <v>44</v>
      </c>
      <c r="AO117" s="224">
        <f>AN117*0.05</f>
        <v>2.2</v>
      </c>
      <c r="AP117" s="225">
        <f>S117+Y117+AG117+AK117+AO117</f>
        <v>61.52121388892</v>
      </c>
      <c r="AQ117" s="226" t="str">
        <f>VLOOKUP(D117,必修课优良率!A$1:B$173,2,FALSE)</f>
        <v>52.38%</v>
      </c>
      <c r="AR117" s="227">
        <f>VLOOKUP(D117,四级成绩!B$2:C$178,2,FALSE)</f>
        <v>343</v>
      </c>
      <c r="AS117" s="226" t="str">
        <f>VLOOKUP(D117,必修课优良率!A$1:D$173,4,FALSE)</f>
        <v>是</v>
      </c>
    </row>
    <row r="118" spans="1:45">
      <c r="A118" s="211">
        <v>115</v>
      </c>
      <c r="B118" s="211">
        <v>154</v>
      </c>
      <c r="C118" s="211" t="s">
        <v>255</v>
      </c>
      <c r="D118" s="5" t="s">
        <v>256</v>
      </c>
      <c r="E118" s="211" t="str">
        <f>VLOOKUP(D118,美育!B$2:E$182,2,FALSE)</f>
        <v>化工类24-6班</v>
      </c>
      <c r="F118" s="214">
        <f>VLOOKUP(D118,互评分!C$2:F$181,4,FALSE)</f>
        <v>97.3076923076923</v>
      </c>
      <c r="G118" s="214">
        <f>VLOOKUP(D118,辅导员加分!B$2:C$176,2,FALSE)</f>
        <v>92</v>
      </c>
      <c r="H118" s="214">
        <f>VLOOKUP(D118,互评分!C$2:F$181,3,FALSE)</f>
        <v>100</v>
      </c>
      <c r="I118" s="214">
        <f>VLOOKUP(D118,互评分!C$2:F$181,2,FALSE)</f>
        <v>100</v>
      </c>
      <c r="J118" s="214">
        <f>F118*0.2</f>
        <v>19.4615384615385</v>
      </c>
      <c r="K118" s="214">
        <f>G118*0.5</f>
        <v>46</v>
      </c>
      <c r="L118" s="214">
        <f>H118*0.2</f>
        <v>20</v>
      </c>
      <c r="M118" s="214">
        <f>I118*0.1</f>
        <v>10</v>
      </c>
      <c r="N118" s="214">
        <f>SUM(J118:M118)*0.7</f>
        <v>66.8230769230769</v>
      </c>
      <c r="O118" s="214">
        <f>VLOOKUP(D118,学生干部加分!A$1:C$140,3,FALSE)</f>
        <v>6</v>
      </c>
      <c r="P118" s="214">
        <v>0</v>
      </c>
      <c r="Q118" s="214">
        <v>0</v>
      </c>
      <c r="R118" s="214">
        <f>N118+O118+P118-Q118</f>
        <v>72.8230769230769</v>
      </c>
      <c r="S118" s="214">
        <f>R118*0.15</f>
        <v>10.9234615384615</v>
      </c>
      <c r="T118" s="215">
        <v>69.280487804878</v>
      </c>
      <c r="U118" s="215">
        <v>82.5</v>
      </c>
      <c r="V118" s="216">
        <f>IF(U118&gt;0,T118*0.9+U118*0.1,T118)</f>
        <v>70.6024390243902</v>
      </c>
      <c r="W118" s="215">
        <v>0</v>
      </c>
      <c r="X118" s="215">
        <f>V118*0.85+W118</f>
        <v>60.0120731707317</v>
      </c>
      <c r="Y118" s="215">
        <f>0.7*X118</f>
        <v>42.0084512195122</v>
      </c>
      <c r="Z118" s="221">
        <f>VLOOKUP(D118,体测成绩!B$2:C$273,2,FALSE)</f>
        <v>70.5</v>
      </c>
      <c r="AA118" s="222" t="str">
        <f>VLOOKUP(D118,体育锻炼成绩!A$2:B$182,2,FALSE)</f>
        <v>100.00</v>
      </c>
      <c r="AB118" s="221">
        <f>0.8*Z118</f>
        <v>56.4</v>
      </c>
      <c r="AC118" s="221">
        <f>AA118*0.2</f>
        <v>20</v>
      </c>
      <c r="AD118" s="221">
        <f>SUM(AB118:AC118)*0.7</f>
        <v>53.48</v>
      </c>
      <c r="AE118" s="221">
        <f>VLOOKUP(D118,体育加分汇总!A$1:C$79,3,FALSE)</f>
        <v>8</v>
      </c>
      <c r="AF118" s="221">
        <f>AD118+AE118</f>
        <v>61.48</v>
      </c>
      <c r="AG118" s="221">
        <f>AF118*0.05</f>
        <v>3.074</v>
      </c>
      <c r="AH118" s="223">
        <f>VLOOKUP(D118,美育!B$2:F$182,5,FALSE)</f>
        <v>68</v>
      </c>
      <c r="AI118" s="223">
        <f>VLOOKUP(D118,美育!B$2:E$182,4,FALSE)</f>
        <v>0</v>
      </c>
      <c r="AJ118" s="223">
        <f>AH118+AI118</f>
        <v>68</v>
      </c>
      <c r="AK118" s="223">
        <f>AJ118*0.05</f>
        <v>3.4</v>
      </c>
      <c r="AL118" s="224">
        <f>VLOOKUP(D118,劳育基础分!B$3:AF$182,31,FALSE)</f>
        <v>42</v>
      </c>
      <c r="AM118" s="224">
        <v>0</v>
      </c>
      <c r="AN118" s="224">
        <f>AL118+AM118</f>
        <v>42</v>
      </c>
      <c r="AO118" s="224">
        <f>AN118*0.05</f>
        <v>2.1</v>
      </c>
      <c r="AP118" s="225">
        <f>S118+Y118+AG118+AK118+AO118</f>
        <v>61.5059127579737</v>
      </c>
      <c r="AQ118" s="226" t="str">
        <f>VLOOKUP(D118,必修课优良率!A$1:B$173,2,FALSE)</f>
        <v>61.90%</v>
      </c>
      <c r="AR118" s="227">
        <f>VLOOKUP(D118,四级成绩!B$2:C$178,2,FALSE)</f>
        <v>484</v>
      </c>
      <c r="AS118" s="226" t="str">
        <f>VLOOKUP(D118,必修课优良率!A$1:D$173,4,FALSE)</f>
        <v>是</v>
      </c>
    </row>
    <row r="119" spans="1:45">
      <c r="A119" s="211">
        <v>116</v>
      </c>
      <c r="B119" s="211">
        <v>137</v>
      </c>
      <c r="C119" s="211" t="s">
        <v>257</v>
      </c>
      <c r="D119" s="5" t="s">
        <v>258</v>
      </c>
      <c r="E119" s="211" t="str">
        <f>VLOOKUP(D119,美育!B$2:E$182,2,FALSE)</f>
        <v>化工类24-1班</v>
      </c>
      <c r="F119" s="214">
        <f>VLOOKUP(D119,互评分!C$2:F$181,4,FALSE)</f>
        <v>99.66666667</v>
      </c>
      <c r="G119" s="214">
        <f>VLOOKUP(D119,辅导员加分!B$2:C$176,2,FALSE)</f>
        <v>92</v>
      </c>
      <c r="H119" s="214">
        <f>VLOOKUP(D119,互评分!C$2:F$181,3,FALSE)</f>
        <v>100</v>
      </c>
      <c r="I119" s="214">
        <f>VLOOKUP(D119,互评分!C$2:F$181,2,FALSE)</f>
        <v>99</v>
      </c>
      <c r="J119" s="214">
        <f>F119*0.2</f>
        <v>19.933333334</v>
      </c>
      <c r="K119" s="214">
        <f>G119*0.5</f>
        <v>46</v>
      </c>
      <c r="L119" s="214">
        <f>H119*0.2</f>
        <v>20</v>
      </c>
      <c r="M119" s="214">
        <f>I119*0.1</f>
        <v>9.9</v>
      </c>
      <c r="N119" s="214">
        <f>SUM(J119:M119)*0.7</f>
        <v>67.0833333338</v>
      </c>
      <c r="O119" s="214">
        <f>VLOOKUP(D119,学生干部加分!A$1:C$140,3,FALSE)</f>
        <v>6</v>
      </c>
      <c r="P119" s="214">
        <v>0</v>
      </c>
      <c r="Q119" s="214">
        <v>0</v>
      </c>
      <c r="R119" s="214">
        <f>N119+O119+P119-Q119</f>
        <v>73.0833333338</v>
      </c>
      <c r="S119" s="214">
        <f>R119*0.15</f>
        <v>10.96250000007</v>
      </c>
      <c r="T119" s="215">
        <v>72.609756097561</v>
      </c>
      <c r="U119" s="215">
        <v>79.3333333333333</v>
      </c>
      <c r="V119" s="216">
        <f>IF(U119&gt;0,T119*0.9+U119*0.1,T119)</f>
        <v>73.2821138211382</v>
      </c>
      <c r="W119" s="215">
        <v>0</v>
      </c>
      <c r="X119" s="215">
        <f>V119*0.85+W119</f>
        <v>62.2897967479675</v>
      </c>
      <c r="Y119" s="215">
        <f>0.7*X119</f>
        <v>43.6028577235772</v>
      </c>
      <c r="Z119" s="221">
        <f>VLOOKUP(D119,体测成绩!B$2:C$273,2,FALSE)</f>
        <v>75.7</v>
      </c>
      <c r="AA119" s="222" t="str">
        <f>VLOOKUP(D119,体育锻炼成绩!A$2:B$182,2,FALSE)</f>
        <v>100.00</v>
      </c>
      <c r="AB119" s="221">
        <f>0.8*Z119</f>
        <v>60.56</v>
      </c>
      <c r="AC119" s="221">
        <f>AA119*0.2</f>
        <v>20</v>
      </c>
      <c r="AD119" s="221">
        <f>SUM(AB119:AC119)*0.7</f>
        <v>56.392</v>
      </c>
      <c r="AE119" s="221">
        <f>VLOOKUP(D119,体育加分汇总!A$1:C$79,3,FALSE)</f>
        <v>8</v>
      </c>
      <c r="AF119" s="221">
        <f>AD119+AE119</f>
        <v>64.392</v>
      </c>
      <c r="AG119" s="221">
        <f>AF119*0.05</f>
        <v>3.2196</v>
      </c>
      <c r="AH119" s="223">
        <f>VLOOKUP(D119,美育!B$2:F$182,5,FALSE)</f>
        <v>40</v>
      </c>
      <c r="AI119" s="223">
        <f>VLOOKUP(D119,美育!B$2:E$182,4,FALSE)</f>
        <v>0</v>
      </c>
      <c r="AJ119" s="223">
        <f>AH119+AI119</f>
        <v>40</v>
      </c>
      <c r="AK119" s="223">
        <f>AJ119*0.05</f>
        <v>2</v>
      </c>
      <c r="AL119" s="224">
        <f>VLOOKUP(D119,劳育基础分!B$3:AF$182,31,FALSE)</f>
        <v>33</v>
      </c>
      <c r="AM119" s="224">
        <v>0</v>
      </c>
      <c r="AN119" s="224">
        <f>AL119+AM119</f>
        <v>33</v>
      </c>
      <c r="AO119" s="224">
        <f>AN119*0.05</f>
        <v>1.65</v>
      </c>
      <c r="AP119" s="225">
        <f>S119+Y119+AG119+AK119+AO119</f>
        <v>61.4349577236472</v>
      </c>
      <c r="AQ119" s="226" t="str">
        <f>VLOOKUP(D119,必修课优良率!A$1:B$173,2,FALSE)</f>
        <v>47.62%</v>
      </c>
      <c r="AR119" s="227" t="str">
        <f>VLOOKUP(D119,四级成绩!B$2:C$178,2,FALSE)</f>
        <v>375</v>
      </c>
      <c r="AS119" s="226" t="str">
        <f>VLOOKUP(D119,必修课优良率!A$1:D$173,4,FALSE)</f>
        <v>是</v>
      </c>
    </row>
    <row r="120" spans="1:45">
      <c r="A120" s="211">
        <v>117</v>
      </c>
      <c r="B120" s="211">
        <v>117</v>
      </c>
      <c r="C120" s="211" t="s">
        <v>259</v>
      </c>
      <c r="D120" s="5" t="s">
        <v>260</v>
      </c>
      <c r="E120" s="211" t="str">
        <f>VLOOKUP(D120,美育!B$2:E$182,2,FALSE)</f>
        <v>化工类24-4班</v>
      </c>
      <c r="F120" s="214">
        <f>VLOOKUP(D120,互评分!C$2:F$181,4,FALSE)</f>
        <v>95.25</v>
      </c>
      <c r="G120" s="214">
        <f>VLOOKUP(D120,辅导员加分!B$2:C$176,2,FALSE)</f>
        <v>92</v>
      </c>
      <c r="H120" s="214">
        <f>VLOOKUP(D120,互评分!C$2:F$181,3,FALSE)</f>
        <v>94.28571</v>
      </c>
      <c r="I120" s="214">
        <f>VLOOKUP(D120,互评分!C$2:F$181,2,FALSE)</f>
        <v>100</v>
      </c>
      <c r="J120" s="214">
        <f>F120*0.2</f>
        <v>19.05</v>
      </c>
      <c r="K120" s="214">
        <f>G120*0.5</f>
        <v>46</v>
      </c>
      <c r="L120" s="214">
        <f>H120*0.2</f>
        <v>18.857142</v>
      </c>
      <c r="M120" s="214">
        <f>I120*0.1</f>
        <v>10</v>
      </c>
      <c r="N120" s="214">
        <f>SUM(J120:M120)*0.7</f>
        <v>65.7349994</v>
      </c>
      <c r="O120" s="214">
        <f>VLOOKUP(D120,学生干部加分!A$1:C$140,3,FALSE)</f>
        <v>6</v>
      </c>
      <c r="P120" s="214">
        <v>0</v>
      </c>
      <c r="Q120" s="214">
        <v>0</v>
      </c>
      <c r="R120" s="214">
        <f>N120+O120+P120-Q120</f>
        <v>71.7349994</v>
      </c>
      <c r="S120" s="214">
        <f>R120*0.15</f>
        <v>10.76024991</v>
      </c>
      <c r="T120" s="217">
        <f>VLOOKUP(D120,[2]必修课成绩!C$59:BO$82,65,FALSE)</f>
        <v>74.5121951219512</v>
      </c>
      <c r="U120" s="217">
        <f>VLOOKUP(D120,[2]选修课成绩!C$60:BI$83,59,FALSE)</f>
        <v>78.3333333333333</v>
      </c>
      <c r="V120" s="216">
        <f>IF(U120&gt;0,T120*0.9+U120*0.1,T120)</f>
        <v>74.8943089430894</v>
      </c>
      <c r="W120" s="215">
        <v>0</v>
      </c>
      <c r="X120" s="215">
        <f>V120*0.85+W120</f>
        <v>63.660162601626</v>
      </c>
      <c r="Y120" s="215">
        <f>0.7*X120</f>
        <v>44.5621138211382</v>
      </c>
      <c r="Z120" s="221">
        <f>VLOOKUP(D120,体测成绩!B$2:C$273,2,FALSE)</f>
        <v>67.9</v>
      </c>
      <c r="AA120" s="222" t="str">
        <f>VLOOKUP(D120,体育锻炼成绩!A$2:B$182,2,FALSE)</f>
        <v>100.00</v>
      </c>
      <c r="AB120" s="221">
        <f>0.8*Z120</f>
        <v>54.32</v>
      </c>
      <c r="AC120" s="221">
        <f>AA120*0.2</f>
        <v>20</v>
      </c>
      <c r="AD120" s="221">
        <f>SUM(AB120:AC120)*0.7</f>
        <v>52.024</v>
      </c>
      <c r="AE120" s="221">
        <v>0</v>
      </c>
      <c r="AF120" s="221">
        <f>AD120+AE120</f>
        <v>52.024</v>
      </c>
      <c r="AG120" s="221">
        <f>AF120*0.05</f>
        <v>2.6012</v>
      </c>
      <c r="AH120" s="223">
        <f>VLOOKUP(D120,美育!B$2:F$182,5,FALSE)</f>
        <v>30</v>
      </c>
      <c r="AI120" s="223">
        <f>VLOOKUP(D120,美育!B$2:E$182,4,FALSE)</f>
        <v>0</v>
      </c>
      <c r="AJ120" s="223">
        <f>AH120+AI120</f>
        <v>30</v>
      </c>
      <c r="AK120" s="223">
        <f>AJ120*0.05</f>
        <v>1.5</v>
      </c>
      <c r="AL120" s="224">
        <f>VLOOKUP(D120,劳育基础分!B$3:AF$182,31,FALSE)</f>
        <v>40</v>
      </c>
      <c r="AM120" s="224">
        <v>0</v>
      </c>
      <c r="AN120" s="224">
        <f>AL120+AM120</f>
        <v>40</v>
      </c>
      <c r="AO120" s="224">
        <f>AN120*0.05</f>
        <v>2</v>
      </c>
      <c r="AP120" s="225">
        <f>S120+Y120+AG120+AK120+AO120</f>
        <v>61.4235637311382</v>
      </c>
      <c r="AQ120" s="226" t="str">
        <f>VLOOKUP(D120,必修课优良率!A$1:B$173,2,FALSE)</f>
        <v>47.62%</v>
      </c>
      <c r="AR120" s="227">
        <v>535</v>
      </c>
      <c r="AS120" s="226" t="str">
        <f>VLOOKUP(D120,必修课优良率!A$1:D$173,4,FALSE)</f>
        <v>否</v>
      </c>
    </row>
    <row r="121" spans="1:45">
      <c r="A121" s="211">
        <v>118</v>
      </c>
      <c r="B121" s="211">
        <v>148</v>
      </c>
      <c r="C121" s="211" t="s">
        <v>261</v>
      </c>
      <c r="D121" s="5" t="s">
        <v>262</v>
      </c>
      <c r="E121" s="211" t="str">
        <f>VLOOKUP(D121,美育!B$2:E$182,2,FALSE)</f>
        <v>化工类24-5班</v>
      </c>
      <c r="F121" s="214">
        <f>VLOOKUP(D121,互评分!C$2:F$181,4,FALSE)</f>
        <v>99.8518518518518</v>
      </c>
      <c r="G121" s="214">
        <f>VLOOKUP(D121,辅导员加分!B$2:C$176,2,FALSE)</f>
        <v>92</v>
      </c>
      <c r="H121" s="214">
        <f>VLOOKUP(D121,互评分!C$2:F$181,3,FALSE)</f>
        <v>100</v>
      </c>
      <c r="I121" s="214">
        <f>VLOOKUP(D121,互评分!C$2:F$181,2,FALSE)</f>
        <v>85</v>
      </c>
      <c r="J121" s="214">
        <f>F121*0.2</f>
        <v>19.9703703703704</v>
      </c>
      <c r="K121" s="214">
        <f>G121*0.5</f>
        <v>46</v>
      </c>
      <c r="L121" s="214">
        <f>H121*0.2</f>
        <v>20</v>
      </c>
      <c r="M121" s="214">
        <f>I121*0.1</f>
        <v>8.5</v>
      </c>
      <c r="N121" s="214">
        <f>SUM(J121:M121)*0.7</f>
        <v>66.1292592592592</v>
      </c>
      <c r="O121" s="214">
        <f>VLOOKUP(D121,学生干部加分!A$1:C$140,3,FALSE)</f>
        <v>8</v>
      </c>
      <c r="P121" s="214">
        <v>0</v>
      </c>
      <c r="Q121" s="214">
        <v>0</v>
      </c>
      <c r="R121" s="214">
        <f>N121+O121+P121-Q121</f>
        <v>74.1292592592592</v>
      </c>
      <c r="S121" s="214">
        <f>R121*0.15</f>
        <v>11.1193888888889</v>
      </c>
      <c r="T121" s="215">
        <v>71.5487804878049</v>
      </c>
      <c r="U121" s="215">
        <v>83</v>
      </c>
      <c r="V121" s="216">
        <f>IF(U121&gt;0,T121*0.9+U121*0.1,T121)</f>
        <v>72.6939024390244</v>
      </c>
      <c r="W121" s="215">
        <v>0</v>
      </c>
      <c r="X121" s="215">
        <f>V121*0.85+W121</f>
        <v>61.7898170731708</v>
      </c>
      <c r="Y121" s="215">
        <f>0.7*X121</f>
        <v>43.2528719512195</v>
      </c>
      <c r="Z121" s="221">
        <f>VLOOKUP(D121,体测成绩!B$2:C$273,2,FALSE)</f>
        <v>72.3</v>
      </c>
      <c r="AA121" s="222" t="str">
        <f>VLOOKUP(D121,体育锻炼成绩!A$2:B$182,2,FALSE)</f>
        <v>100.00</v>
      </c>
      <c r="AB121" s="221">
        <f>0.8*Z121</f>
        <v>57.84</v>
      </c>
      <c r="AC121" s="221">
        <f>AA121*0.2</f>
        <v>20</v>
      </c>
      <c r="AD121" s="221">
        <f>SUM(AB121:AC121)*0.7</f>
        <v>54.488</v>
      </c>
      <c r="AE121" s="221">
        <f>VLOOKUP(D121,体育加分汇总!A$1:C$79,3,FALSE)</f>
        <v>6</v>
      </c>
      <c r="AF121" s="221">
        <f>AD121+AE121</f>
        <v>60.488</v>
      </c>
      <c r="AG121" s="221">
        <f>AF121*0.05</f>
        <v>3.0244</v>
      </c>
      <c r="AH121" s="223">
        <f>VLOOKUP(D121,美育!B$2:F$182,5,FALSE)</f>
        <v>30</v>
      </c>
      <c r="AI121" s="223">
        <f>VLOOKUP(D121,美育!B$2:E$182,4,FALSE)</f>
        <v>0</v>
      </c>
      <c r="AJ121" s="223">
        <f>AH121+AI121</f>
        <v>30</v>
      </c>
      <c r="AK121" s="223">
        <f>AJ121*0.05</f>
        <v>1.5</v>
      </c>
      <c r="AL121" s="224">
        <f>VLOOKUP(D121,劳育基础分!B$3:AF$182,31,FALSE)</f>
        <v>46.5</v>
      </c>
      <c r="AM121" s="224">
        <f>VLOOKUP(D121,劳育加分!A$3:I$34,9,FALSE)</f>
        <v>4</v>
      </c>
      <c r="AN121" s="224">
        <f>AL121+AM121</f>
        <v>50.5</v>
      </c>
      <c r="AO121" s="224">
        <f>AN121*0.05</f>
        <v>2.525</v>
      </c>
      <c r="AP121" s="225">
        <f>S121+Y121+AG121+AK121+AO121</f>
        <v>61.4216608401084</v>
      </c>
      <c r="AQ121" s="226" t="str">
        <f>VLOOKUP(D121,必修课优良率!A$1:B$173,2,FALSE)</f>
        <v>33.33%</v>
      </c>
      <c r="AR121" s="227">
        <f>VLOOKUP(D121,四级成绩!B$2:C$178,2,FALSE)</f>
        <v>477</v>
      </c>
      <c r="AS121" s="226" t="str">
        <f>VLOOKUP(D121,必修课优良率!A$1:D$173,4,FALSE)</f>
        <v>否</v>
      </c>
    </row>
    <row r="122" spans="1:45">
      <c r="A122" s="211">
        <v>119</v>
      </c>
      <c r="B122" s="211">
        <v>96</v>
      </c>
      <c r="C122" s="211" t="s">
        <v>263</v>
      </c>
      <c r="D122" s="5" t="s">
        <v>264</v>
      </c>
      <c r="E122" s="211" t="str">
        <f>VLOOKUP(D122,美育!B$2:E$182,2,FALSE)</f>
        <v>化工类24-4班</v>
      </c>
      <c r="F122" s="214">
        <f>VLOOKUP(D122,互评分!C$2:F$181,4,FALSE)</f>
        <v>97.321</v>
      </c>
      <c r="G122" s="214">
        <f>VLOOKUP(D122,辅导员加分!B$2:C$176,2,FALSE)</f>
        <v>92</v>
      </c>
      <c r="H122" s="214">
        <f>VLOOKUP(D122,互评分!C$2:F$181,3,FALSE)</f>
        <v>98.42857</v>
      </c>
      <c r="I122" s="214">
        <f>VLOOKUP(D122,互评分!C$2:F$181,2,FALSE)</f>
        <v>100</v>
      </c>
      <c r="J122" s="214">
        <f>F122*0.2</f>
        <v>19.4642</v>
      </c>
      <c r="K122" s="214">
        <f>G122*0.5</f>
        <v>46</v>
      </c>
      <c r="L122" s="214">
        <f>H122*0.2</f>
        <v>19.685714</v>
      </c>
      <c r="M122" s="214">
        <f>I122*0.1</f>
        <v>10</v>
      </c>
      <c r="N122" s="214">
        <f>SUM(J122:M122)*0.7</f>
        <v>66.6049398</v>
      </c>
      <c r="O122" s="214">
        <f>VLOOKUP(D122,学生干部加分!A$1:C$140,3,FALSE)</f>
        <v>2</v>
      </c>
      <c r="P122" s="214">
        <v>0</v>
      </c>
      <c r="Q122" s="214">
        <v>0</v>
      </c>
      <c r="R122" s="214">
        <f>N122+O122+P122-Q122</f>
        <v>68.6049398</v>
      </c>
      <c r="S122" s="214">
        <f>R122*0.15</f>
        <v>10.29074097</v>
      </c>
      <c r="T122" s="217">
        <f>VLOOKUP(D122,[2]必修课成绩!C$59:BO$82,65,FALSE)</f>
        <v>76.4634146341463</v>
      </c>
      <c r="U122" s="217">
        <f>VLOOKUP(D122,[2]选修课成绩!C$60:BI$83,59,FALSE)</f>
        <v>73</v>
      </c>
      <c r="V122" s="216">
        <f>IF(U122&gt;0,T122*0.9+U122*0.1,T122)</f>
        <v>76.1170731707317</v>
      </c>
      <c r="W122" s="215">
        <v>0</v>
      </c>
      <c r="X122" s="215">
        <f>V122*0.85+W122</f>
        <v>64.6995121951219</v>
      </c>
      <c r="Y122" s="215">
        <f>0.7*X122</f>
        <v>45.2896585365853</v>
      </c>
      <c r="Z122" s="221">
        <f>VLOOKUP(D122,体测成绩!B$2:C$273,2,FALSE)</f>
        <v>63.9</v>
      </c>
      <c r="AA122" s="222" t="str">
        <f>VLOOKUP(D122,体育锻炼成绩!A$2:B$182,2,FALSE)</f>
        <v>100.00</v>
      </c>
      <c r="AB122" s="221">
        <f>0.8*Z122</f>
        <v>51.12</v>
      </c>
      <c r="AC122" s="221">
        <f>AA122*0.2</f>
        <v>20</v>
      </c>
      <c r="AD122" s="221">
        <f>SUM(AB122:AC122)*0.7</f>
        <v>49.784</v>
      </c>
      <c r="AE122" s="221">
        <f>VLOOKUP(D122,体育加分汇总!A$1:C$79,3,FALSE)</f>
        <v>0</v>
      </c>
      <c r="AF122" s="221">
        <f>AD122+AE122</f>
        <v>49.784</v>
      </c>
      <c r="AG122" s="221">
        <f>AF122*0.05</f>
        <v>2.4892</v>
      </c>
      <c r="AH122" s="223">
        <f>VLOOKUP(D122,美育!B$2:F$182,5,FALSE)</f>
        <v>25</v>
      </c>
      <c r="AI122" s="223">
        <f>VLOOKUP(D122,美育!B$2:E$182,4,FALSE)</f>
        <v>0</v>
      </c>
      <c r="AJ122" s="223">
        <f>AH122+AI122</f>
        <v>25</v>
      </c>
      <c r="AK122" s="223">
        <f>AJ122*0.05</f>
        <v>1.25</v>
      </c>
      <c r="AL122" s="224">
        <f>VLOOKUP(D122,劳育基础分!B$3:AF$182,31,FALSE)</f>
        <v>42</v>
      </c>
      <c r="AM122" s="224">
        <v>0</v>
      </c>
      <c r="AN122" s="224">
        <f>AL122+AM122</f>
        <v>42</v>
      </c>
      <c r="AO122" s="224">
        <f>AN122*0.05</f>
        <v>2.1</v>
      </c>
      <c r="AP122" s="225">
        <f>S122+Y122+AG122+AK122+AO122</f>
        <v>61.4195995065853</v>
      </c>
      <c r="AQ122" s="226" t="str">
        <f>VLOOKUP(D122,必修课优良率!A$1:B$173,2,FALSE)</f>
        <v>52.38%</v>
      </c>
      <c r="AR122" s="227">
        <f>VLOOKUP(D122,四级成绩!B$2:C$178,2,FALSE)</f>
        <v>557</v>
      </c>
      <c r="AS122" s="226" t="str">
        <f>VLOOKUP(D122,必修课优良率!A$1:D$173,4,FALSE)</f>
        <v>否</v>
      </c>
    </row>
    <row r="123" spans="1:45">
      <c r="A123" s="211">
        <v>120</v>
      </c>
      <c r="B123" s="211">
        <v>114</v>
      </c>
      <c r="C123" s="211" t="s">
        <v>265</v>
      </c>
      <c r="D123" s="5" t="s">
        <v>266</v>
      </c>
      <c r="E123" s="211" t="str">
        <f>VLOOKUP(D123,美育!B$2:E$182,2,FALSE)</f>
        <v>化工类24-2班</v>
      </c>
      <c r="F123" s="214">
        <f>VLOOKUP(D123,互评分!C$2:F$181,4,FALSE)</f>
        <v>96.5357142857143</v>
      </c>
      <c r="G123" s="214">
        <f>VLOOKUP(D123,辅导员加分!B$2:C$176,2,FALSE)</f>
        <v>92</v>
      </c>
      <c r="H123" s="214">
        <f>VLOOKUP(D123,互评分!C$2:F$181,3,FALSE)</f>
        <v>98.3333333333333</v>
      </c>
      <c r="I123" s="214">
        <f>VLOOKUP(D123,互评分!C$2:F$181,2,FALSE)</f>
        <v>91</v>
      </c>
      <c r="J123" s="214">
        <f>F123*0.2</f>
        <v>19.3071428571429</v>
      </c>
      <c r="K123" s="214">
        <f>G123*0.5</f>
        <v>46</v>
      </c>
      <c r="L123" s="214">
        <f>H123*0.2</f>
        <v>19.6666666666667</v>
      </c>
      <c r="M123" s="214">
        <f>I123*0.1</f>
        <v>9.1</v>
      </c>
      <c r="N123" s="214">
        <f>SUM(J123:M123)*0.7</f>
        <v>65.8516666666667</v>
      </c>
      <c r="O123" s="214">
        <f>VLOOKUP(D123,学生干部加分!A$1:C$140,3,FALSE)</f>
        <v>4</v>
      </c>
      <c r="P123" s="214">
        <v>0</v>
      </c>
      <c r="Q123" s="214">
        <v>0</v>
      </c>
      <c r="R123" s="214">
        <f>N123+O123+P123-Q123</f>
        <v>69.8516666666667</v>
      </c>
      <c r="S123" s="214">
        <f>R123*0.15</f>
        <v>10.47775</v>
      </c>
      <c r="T123" s="217">
        <f>VLOOKUP(D123,[2]必修课成绩!C$59:BO$82,65,FALSE)</f>
        <v>74.8414634146341</v>
      </c>
      <c r="U123" s="217">
        <f>VLOOKUP(D123,[2]选修课成绩!C$60:BI$83,59,FALSE)</f>
        <v>0</v>
      </c>
      <c r="V123" s="216">
        <f>IF(U123&gt;0,T123*0.9+U123*0.1,T123)</f>
        <v>74.8414634146341</v>
      </c>
      <c r="W123" s="215">
        <v>0</v>
      </c>
      <c r="X123" s="215">
        <f>V123*0.85+W123</f>
        <v>63.615243902439</v>
      </c>
      <c r="Y123" s="215">
        <f>0.7*X123</f>
        <v>44.5306707317073</v>
      </c>
      <c r="Z123" s="221">
        <f>VLOOKUP(D123,体测成绩!B$2:C$273,2,FALSE)</f>
        <v>60</v>
      </c>
      <c r="AA123" s="222" t="str">
        <f>VLOOKUP(D123,体育锻炼成绩!A$2:B$182,2,FALSE)</f>
        <v>100.00</v>
      </c>
      <c r="AB123" s="221">
        <f>0.8*Z123</f>
        <v>48</v>
      </c>
      <c r="AC123" s="221">
        <f>AA123*0.2</f>
        <v>20</v>
      </c>
      <c r="AD123" s="221">
        <f>SUM(AB123:AC123)*0.7</f>
        <v>47.6</v>
      </c>
      <c r="AE123" s="221">
        <v>0</v>
      </c>
      <c r="AF123" s="221">
        <f>AD123+AE123</f>
        <v>47.6</v>
      </c>
      <c r="AG123" s="221">
        <f>AF123*0.05</f>
        <v>2.38</v>
      </c>
      <c r="AH123" s="223">
        <f>VLOOKUP(D123,美育!B$2:F$182,5,FALSE)</f>
        <v>40</v>
      </c>
      <c r="AI123" s="223">
        <f>VLOOKUP(D123,美育!B$2:E$182,4,FALSE)</f>
        <v>0</v>
      </c>
      <c r="AJ123" s="223">
        <f>AH123+AI123</f>
        <v>40</v>
      </c>
      <c r="AK123" s="223">
        <f>AJ123*0.05</f>
        <v>2</v>
      </c>
      <c r="AL123" s="224">
        <f>VLOOKUP(D123,劳育基础分!B$3:AF$182,31,FALSE)</f>
        <v>40</v>
      </c>
      <c r="AM123" s="224">
        <v>0</v>
      </c>
      <c r="AN123" s="224">
        <f>AL123+AM123</f>
        <v>40</v>
      </c>
      <c r="AO123" s="224">
        <f>AN123*0.05</f>
        <v>2</v>
      </c>
      <c r="AP123" s="225">
        <f>S123+Y123+AG123+AK123+AO123</f>
        <v>61.3884207317073</v>
      </c>
      <c r="AQ123" s="226" t="str">
        <f>VLOOKUP(D123,必修课优良率!A$1:B$173,2,FALSE)</f>
        <v>57.14%</v>
      </c>
      <c r="AR123" s="227">
        <f>VLOOKUP(D123,四级成绩!B$2:C$178,2,FALSE)</f>
        <v>419</v>
      </c>
      <c r="AS123" s="226" t="str">
        <f>VLOOKUP(D123,必修课优良率!A$1:D$173,4,FALSE)</f>
        <v>否</v>
      </c>
    </row>
    <row r="124" spans="1:45">
      <c r="A124" s="211">
        <v>121</v>
      </c>
      <c r="B124" s="211">
        <v>104</v>
      </c>
      <c r="C124" s="211" t="s">
        <v>267</v>
      </c>
      <c r="D124" s="5" t="s">
        <v>268</v>
      </c>
      <c r="E124" s="211" t="str">
        <f>VLOOKUP(D124,美育!B$2:E$182,2,FALSE)</f>
        <v>化工类24-5班</v>
      </c>
      <c r="F124" s="214">
        <f>VLOOKUP(D124,互评分!C$2:F$181,4,FALSE)</f>
        <v>99.6296296296296</v>
      </c>
      <c r="G124" s="214">
        <f>VLOOKUP(D124,辅导员加分!B$2:C$176,2,FALSE)</f>
        <v>92</v>
      </c>
      <c r="H124" s="214">
        <f>VLOOKUP(D124,互评分!C$2:F$181,3,FALSE)</f>
        <v>100</v>
      </c>
      <c r="I124" s="214">
        <f>VLOOKUP(D124,互评分!C$2:F$181,2,FALSE)</f>
        <v>85</v>
      </c>
      <c r="J124" s="214">
        <f>F124*0.2</f>
        <v>19.9259259259259</v>
      </c>
      <c r="K124" s="214">
        <f>G124*0.5</f>
        <v>46</v>
      </c>
      <c r="L124" s="214">
        <f>H124*0.2</f>
        <v>20</v>
      </c>
      <c r="M124" s="214">
        <f>I124*0.1</f>
        <v>8.5</v>
      </c>
      <c r="N124" s="214">
        <f>SUM(J124:M124)*0.7</f>
        <v>66.0981481481481</v>
      </c>
      <c r="O124" s="214">
        <f>VLOOKUP(D124,学生干部加分!A$1:C$140,3,FALSE)</f>
        <v>4</v>
      </c>
      <c r="P124" s="214">
        <v>0</v>
      </c>
      <c r="Q124" s="214">
        <v>0</v>
      </c>
      <c r="R124" s="214">
        <f>N124+O124+P124-Q124</f>
        <v>70.0981481481481</v>
      </c>
      <c r="S124" s="214">
        <f>R124*0.15</f>
        <v>10.5147222222222</v>
      </c>
      <c r="T124" s="217">
        <v>75.6309523809524</v>
      </c>
      <c r="U124" s="217">
        <v>0</v>
      </c>
      <c r="V124" s="216">
        <f>IF(U124&gt;0,T124*0.9+U124*0.1,T124)</f>
        <v>75.6309523809524</v>
      </c>
      <c r="W124" s="215">
        <v>0</v>
      </c>
      <c r="X124" s="215">
        <f>V124*0.85+W124</f>
        <v>64.2863095238095</v>
      </c>
      <c r="Y124" s="215">
        <f>0.7*X124</f>
        <v>45.0004166666667</v>
      </c>
      <c r="Z124" s="221">
        <f>VLOOKUP(D124,体测成绩!B$2:C$273,2,FALSE)</f>
        <v>69.2</v>
      </c>
      <c r="AA124" s="222" t="str">
        <f>VLOOKUP(D124,体育锻炼成绩!A$2:B$182,2,FALSE)</f>
        <v>100.00</v>
      </c>
      <c r="AB124" s="221">
        <f>0.8*Z124</f>
        <v>55.36</v>
      </c>
      <c r="AC124" s="221">
        <f>AA124*0.2</f>
        <v>20</v>
      </c>
      <c r="AD124" s="221">
        <f>SUM(AB124:AC124)*0.7</f>
        <v>52.752</v>
      </c>
      <c r="AE124" s="221">
        <v>0</v>
      </c>
      <c r="AF124" s="221">
        <f>AD124+AE124</f>
        <v>52.752</v>
      </c>
      <c r="AG124" s="221">
        <f>AF124*0.05</f>
        <v>2.6376</v>
      </c>
      <c r="AH124" s="223">
        <f>VLOOKUP(D124,美育!B$2:F$182,5,FALSE)</f>
        <v>20</v>
      </c>
      <c r="AI124" s="223">
        <f>VLOOKUP(D124,美育!B$2:E$182,4,FALSE)</f>
        <v>0</v>
      </c>
      <c r="AJ124" s="223">
        <f>AH124+AI124</f>
        <v>20</v>
      </c>
      <c r="AK124" s="223">
        <f>AJ124*0.05</f>
        <v>1</v>
      </c>
      <c r="AL124" s="224">
        <f>VLOOKUP(D124,劳育基础分!B$3:AF$182,31,FALSE)</f>
        <v>42.5</v>
      </c>
      <c r="AM124" s="224">
        <v>0</v>
      </c>
      <c r="AN124" s="224">
        <f>AL124+AM124</f>
        <v>42.5</v>
      </c>
      <c r="AO124" s="224">
        <f>AN124*0.05</f>
        <v>2.125</v>
      </c>
      <c r="AP124" s="225">
        <f>S124+Y124+AG124+AK124+AO124</f>
        <v>61.2777388888889</v>
      </c>
      <c r="AQ124" s="226" t="str">
        <f>VLOOKUP(D124,必修课优良率!A$1:B$173,2,FALSE)</f>
        <v>52.38%</v>
      </c>
      <c r="AR124" s="227">
        <f>VLOOKUP(D124,四级成绩!B$2:C$178,2,FALSE)</f>
        <v>425</v>
      </c>
      <c r="AS124" s="226" t="str">
        <f>VLOOKUP(D124,必修课优良率!A$1:D$173,4,FALSE)</f>
        <v>是</v>
      </c>
    </row>
    <row r="125" spans="1:45">
      <c r="A125" s="211">
        <v>122</v>
      </c>
      <c r="B125" s="211">
        <v>132</v>
      </c>
      <c r="C125" s="211">
        <v>2024010610</v>
      </c>
      <c r="D125" s="5" t="s">
        <v>269</v>
      </c>
      <c r="E125" s="211" t="str">
        <f>VLOOKUP(D125,美育!B$2:E$182,2,FALSE)</f>
        <v>化工类24-6班</v>
      </c>
      <c r="F125" s="214">
        <f>VLOOKUP(D125,互评分!C$2:F$181,4,FALSE)</f>
        <v>98.8846153846154</v>
      </c>
      <c r="G125" s="214">
        <f>VLOOKUP(D125,辅导员加分!B$2:C$176,2,FALSE)</f>
        <v>94</v>
      </c>
      <c r="H125" s="214">
        <f>VLOOKUP(D125,互评分!C$2:F$181,3,FALSE)</f>
        <v>100</v>
      </c>
      <c r="I125" s="214">
        <f>VLOOKUP(D125,互评分!C$2:F$181,2,FALSE)</f>
        <v>100</v>
      </c>
      <c r="J125" s="214">
        <f>F125*0.2</f>
        <v>19.7769230769231</v>
      </c>
      <c r="K125" s="214">
        <f>G125*0.5</f>
        <v>47</v>
      </c>
      <c r="L125" s="214">
        <f>H125*0.2</f>
        <v>20</v>
      </c>
      <c r="M125" s="214">
        <f>I125*0.1</f>
        <v>10</v>
      </c>
      <c r="N125" s="214">
        <f>SUM(J125:M125)*0.7</f>
        <v>67.7438461538461</v>
      </c>
      <c r="O125" s="214">
        <f>VLOOKUP(D125,学生干部加分!A$1:C$140,3,FALSE)</f>
        <v>8</v>
      </c>
      <c r="P125" s="214">
        <v>0</v>
      </c>
      <c r="Q125" s="214">
        <v>0</v>
      </c>
      <c r="R125" s="214">
        <f>N125+O125+P125-Q125</f>
        <v>75.7438461538461</v>
      </c>
      <c r="S125" s="214">
        <f>R125*0.15</f>
        <v>11.3615769230769</v>
      </c>
      <c r="T125" s="215">
        <f>VLOOKUP(D125,[1]必修课成绩!C$71:AE$100,29,FALSE)</f>
        <v>73.55</v>
      </c>
      <c r="U125" s="215">
        <f>VLOOKUP(D125,[1]选修课成绩!C$72:AC$101,27,FALSE)</f>
        <v>78</v>
      </c>
      <c r="V125" s="216">
        <f>IF(U125&gt;0,T125*0.9+U125*0.1,T125)</f>
        <v>73.995</v>
      </c>
      <c r="W125" s="215">
        <v>0</v>
      </c>
      <c r="X125" s="215">
        <f>V125*0.85+W125</f>
        <v>62.89575</v>
      </c>
      <c r="Y125" s="215">
        <f>0.7*X125</f>
        <v>44.027025</v>
      </c>
      <c r="Z125" s="221">
        <f>VLOOKUP(D125,体测成绩!B$2:C$273,2,FALSE)</f>
        <v>76.4</v>
      </c>
      <c r="AA125" s="222" t="str">
        <f>VLOOKUP(D125,体育锻炼成绩!A$2:B$182,2,FALSE)</f>
        <v>100.00</v>
      </c>
      <c r="AB125" s="221">
        <f>0.8*Z125</f>
        <v>61.12</v>
      </c>
      <c r="AC125" s="221">
        <f>AA125*0.2</f>
        <v>20</v>
      </c>
      <c r="AD125" s="221">
        <f>SUM(AB125:AC125)*0.7</f>
        <v>56.784</v>
      </c>
      <c r="AE125" s="221">
        <v>0</v>
      </c>
      <c r="AF125" s="221">
        <f>AD125+AE125</f>
        <v>56.784</v>
      </c>
      <c r="AG125" s="221">
        <f>AF125*0.05</f>
        <v>2.8392</v>
      </c>
      <c r="AH125" s="223">
        <f>VLOOKUP(D125,美育!B$2:F$182,5,FALSE)</f>
        <v>20</v>
      </c>
      <c r="AI125" s="223">
        <f>VLOOKUP(D125,美育!B$2:E$182,4,FALSE)</f>
        <v>0</v>
      </c>
      <c r="AJ125" s="223">
        <f>AH125+AI125</f>
        <v>20</v>
      </c>
      <c r="AK125" s="223">
        <f>AJ125*0.05</f>
        <v>1</v>
      </c>
      <c r="AL125" s="224">
        <f>VLOOKUP(D125,劳育基础分!B$3:AF$182,31,FALSE)</f>
        <v>40</v>
      </c>
      <c r="AM125" s="224">
        <v>0</v>
      </c>
      <c r="AN125" s="224">
        <f>AL125+AM125</f>
        <v>40</v>
      </c>
      <c r="AO125" s="224">
        <f>AN125*0.05</f>
        <v>2</v>
      </c>
      <c r="AP125" s="225">
        <f>S125+Y125+AG125+AK125+AO125</f>
        <v>61.2278019230769</v>
      </c>
      <c r="AQ125" s="226" t="str">
        <f>VLOOKUP(D125,必修课优良率!A$1:B$173,2,FALSE)</f>
        <v>61.90%</v>
      </c>
      <c r="AR125" s="227">
        <f>VLOOKUP(D125,四级成绩!B$2:C$178,2,FALSE)</f>
        <v>522</v>
      </c>
      <c r="AS125" s="226" t="str">
        <f>VLOOKUP(D125,必修课优良率!A$1:D$173,4,FALSE)</f>
        <v>否</v>
      </c>
    </row>
    <row r="126" spans="1:45">
      <c r="A126" s="211">
        <v>123</v>
      </c>
      <c r="B126" s="211">
        <v>91</v>
      </c>
      <c r="C126" s="211" t="s">
        <v>270</v>
      </c>
      <c r="D126" s="5" t="s">
        <v>271</v>
      </c>
      <c r="E126" s="211" t="str">
        <f>VLOOKUP(D126,美育!B$2:E$182,2,FALSE)</f>
        <v>化工类24-1班</v>
      </c>
      <c r="F126" s="214">
        <f>VLOOKUP(D126,互评分!C$2:F$181,4,FALSE)</f>
        <v>97</v>
      </c>
      <c r="G126" s="214">
        <f>VLOOKUP(D126,辅导员加分!B$2:C$176,2,FALSE)</f>
        <v>92</v>
      </c>
      <c r="H126" s="214">
        <f>VLOOKUP(D126,互评分!C$2:F$181,3,FALSE)</f>
        <v>100</v>
      </c>
      <c r="I126" s="214">
        <f>VLOOKUP(D126,互评分!C$2:F$181,2,FALSE)</f>
        <v>99</v>
      </c>
      <c r="J126" s="214">
        <f>F126*0.2</f>
        <v>19.4</v>
      </c>
      <c r="K126" s="214">
        <f>G126*0.5</f>
        <v>46</v>
      </c>
      <c r="L126" s="214">
        <f>H126*0.2</f>
        <v>20</v>
      </c>
      <c r="M126" s="214">
        <f>I126*0.1</f>
        <v>9.9</v>
      </c>
      <c r="N126" s="214">
        <f>SUM(J126:M126)*0.7</f>
        <v>66.71</v>
      </c>
      <c r="O126" s="214">
        <v>0</v>
      </c>
      <c r="P126" s="214">
        <v>0</v>
      </c>
      <c r="Q126" s="214">
        <v>0</v>
      </c>
      <c r="R126" s="214">
        <f>N126+O126+P126-Q126</f>
        <v>66.71</v>
      </c>
      <c r="S126" s="214">
        <f>R126*0.15</f>
        <v>10.0065</v>
      </c>
      <c r="T126" s="215">
        <v>77.0731707317073</v>
      </c>
      <c r="U126" s="215">
        <v>61</v>
      </c>
      <c r="V126" s="216">
        <f>IF(U126&gt;0,T126*0.9+U126*0.1,T126)</f>
        <v>75.4658536585366</v>
      </c>
      <c r="W126" s="215">
        <v>0</v>
      </c>
      <c r="X126" s="215">
        <f>V126*0.85+W126</f>
        <v>64.1459756097561</v>
      </c>
      <c r="Y126" s="215">
        <f>0.7*X126</f>
        <v>44.9021829268293</v>
      </c>
      <c r="Z126" s="221">
        <f>VLOOKUP(D126,体测成绩!B$2:C$273,2,FALSE)</f>
        <v>78.2</v>
      </c>
      <c r="AA126" s="222" t="str">
        <f>VLOOKUP(D126,体育锻炼成绩!A$2:B$182,2,FALSE)</f>
        <v>100.00</v>
      </c>
      <c r="AB126" s="221">
        <f>0.8*Z126</f>
        <v>62.56</v>
      </c>
      <c r="AC126" s="221">
        <f>AA126*0.2</f>
        <v>20</v>
      </c>
      <c r="AD126" s="221">
        <f>SUM(AB126:AC126)*0.7</f>
        <v>57.792</v>
      </c>
      <c r="AE126" s="221">
        <v>0</v>
      </c>
      <c r="AF126" s="221">
        <f>AD126+AE126</f>
        <v>57.792</v>
      </c>
      <c r="AG126" s="221">
        <f>AF126*0.05</f>
        <v>2.8896</v>
      </c>
      <c r="AH126" s="223">
        <f>VLOOKUP(D126,美育!B$2:F$182,5,FALSE)</f>
        <v>30</v>
      </c>
      <c r="AI126" s="223">
        <f>VLOOKUP(D126,美育!B$2:E$182,4,FALSE)</f>
        <v>0</v>
      </c>
      <c r="AJ126" s="223">
        <f>AH126+AI126</f>
        <v>30</v>
      </c>
      <c r="AK126" s="223">
        <f>AJ126*0.05</f>
        <v>1.5</v>
      </c>
      <c r="AL126" s="224">
        <f>VLOOKUP(D126,劳育基础分!B$3:AF$182,31,FALSE)</f>
        <v>35</v>
      </c>
      <c r="AM126" s="224">
        <v>0</v>
      </c>
      <c r="AN126" s="224">
        <f>AL126+AM126</f>
        <v>35</v>
      </c>
      <c r="AO126" s="224">
        <f>AN126*0.05</f>
        <v>1.75</v>
      </c>
      <c r="AP126" s="225">
        <f>S126+Y126+AG126+AK126+AO126</f>
        <v>61.0482829268293</v>
      </c>
      <c r="AQ126" s="226" t="str">
        <f>VLOOKUP(D126,必修课优良率!A$1:B$173,2,FALSE)</f>
        <v>57.14%</v>
      </c>
      <c r="AR126" s="227" t="str">
        <f>VLOOKUP(D126,四级成绩!B$2:C$178,2,FALSE)</f>
        <v>475</v>
      </c>
      <c r="AS126" s="226" t="str">
        <f>VLOOKUP(D126,必修课优良率!A$1:D$173,4,FALSE)</f>
        <v>否</v>
      </c>
    </row>
    <row r="127" spans="1:45">
      <c r="A127" s="211">
        <v>124</v>
      </c>
      <c r="B127" s="211">
        <v>74</v>
      </c>
      <c r="C127" s="211" t="s">
        <v>272</v>
      </c>
      <c r="D127" s="5" t="s">
        <v>273</v>
      </c>
      <c r="E127" s="211" t="str">
        <f>VLOOKUP(D127,美育!B$2:E$182,2,FALSE)</f>
        <v>化工类24-6班</v>
      </c>
      <c r="F127" s="214">
        <f>VLOOKUP(D127,互评分!C$2:F$181,4,FALSE)</f>
        <v>98.4615384615385</v>
      </c>
      <c r="G127" s="214">
        <f>VLOOKUP(D127,辅导员加分!B$2:C$176,2,FALSE)</f>
        <v>92</v>
      </c>
      <c r="H127" s="214">
        <f>VLOOKUP(D127,互评分!C$2:F$181,3,FALSE)</f>
        <v>100</v>
      </c>
      <c r="I127" s="214">
        <f>VLOOKUP(D127,互评分!C$2:F$181,2,FALSE)</f>
        <v>100</v>
      </c>
      <c r="J127" s="214">
        <f>F127*0.2</f>
        <v>19.6923076923077</v>
      </c>
      <c r="K127" s="214">
        <f>G127*0.5</f>
        <v>46</v>
      </c>
      <c r="L127" s="214">
        <f>H127*0.2</f>
        <v>20</v>
      </c>
      <c r="M127" s="214">
        <f>I127*0.1</f>
        <v>10</v>
      </c>
      <c r="N127" s="214">
        <f>SUM(J127:M127)*0.7</f>
        <v>66.9846153846154</v>
      </c>
      <c r="O127" s="214">
        <v>0</v>
      </c>
      <c r="P127" s="214">
        <v>0</v>
      </c>
      <c r="Q127" s="214">
        <v>0</v>
      </c>
      <c r="R127" s="214">
        <f>N127+O127+P127-Q127</f>
        <v>66.9846153846154</v>
      </c>
      <c r="S127" s="214">
        <f>R127*0.15</f>
        <v>10.0476923076923</v>
      </c>
      <c r="T127" s="215">
        <v>78.8048780487805</v>
      </c>
      <c r="U127" s="215">
        <v>83</v>
      </c>
      <c r="V127" s="216">
        <f>IF(U127&gt;0,T127*0.9+U127*0.1,T127)</f>
        <v>79.2243902439024</v>
      </c>
      <c r="W127" s="215">
        <v>0</v>
      </c>
      <c r="X127" s="215">
        <f>V127*0.85+W127</f>
        <v>67.3407317073171</v>
      </c>
      <c r="Y127" s="215">
        <f>0.7*X127</f>
        <v>47.1385121951219</v>
      </c>
      <c r="Z127" s="221">
        <f>VLOOKUP(D127,体测成绩!B$2:C$273,2,FALSE)</f>
        <v>69.3</v>
      </c>
      <c r="AA127" s="222" t="str">
        <f>VLOOKUP(D127,体育锻炼成绩!A$2:B$182,2,FALSE)</f>
        <v>100.00</v>
      </c>
      <c r="AB127" s="221">
        <f>0.8*Z127</f>
        <v>55.44</v>
      </c>
      <c r="AC127" s="221">
        <f>AA127*0.2</f>
        <v>20</v>
      </c>
      <c r="AD127" s="221">
        <f>SUM(AB127:AC127)*0.7</f>
        <v>52.808</v>
      </c>
      <c r="AE127" s="221">
        <v>0</v>
      </c>
      <c r="AF127" s="221">
        <f>AD127+AE127</f>
        <v>52.808</v>
      </c>
      <c r="AG127" s="221">
        <f>AF127*0.05</f>
        <v>2.6404</v>
      </c>
      <c r="AH127" s="223">
        <f>VLOOKUP(D127,美育!B$2:F$182,5,FALSE)</f>
        <v>0</v>
      </c>
      <c r="AI127" s="223">
        <f>VLOOKUP(D127,美育!B$2:E$182,4,FALSE)</f>
        <v>0</v>
      </c>
      <c r="AJ127" s="223">
        <f>AH127+AI127</f>
        <v>0</v>
      </c>
      <c r="AK127" s="223">
        <f>AJ127*0.05</f>
        <v>0</v>
      </c>
      <c r="AL127" s="224">
        <f>VLOOKUP(D127,劳育基础分!B$3:AF$182,31,FALSE)</f>
        <v>20</v>
      </c>
      <c r="AM127" s="224">
        <v>0</v>
      </c>
      <c r="AN127" s="224">
        <f>AL127+AM127</f>
        <v>20</v>
      </c>
      <c r="AO127" s="224">
        <f>AN127*0.05</f>
        <v>1</v>
      </c>
      <c r="AP127" s="225">
        <f>S127+Y127+AG127+AK127+AO127</f>
        <v>60.8266045028143</v>
      </c>
      <c r="AQ127" s="226" t="str">
        <f>VLOOKUP(D127,必修课优良率!A$1:B$173,2,FALSE)</f>
        <v>57.14%</v>
      </c>
      <c r="AR127" s="227">
        <f>VLOOKUP(D127,四级成绩!B$2:C$178,2,FALSE)</f>
        <v>524</v>
      </c>
      <c r="AS127" s="226" t="str">
        <f>VLOOKUP(D127,必修课优良率!A$1:D$173,4,FALSE)</f>
        <v>否</v>
      </c>
    </row>
    <row r="128" spans="1:45">
      <c r="A128" s="211">
        <v>125</v>
      </c>
      <c r="B128" s="211">
        <v>94</v>
      </c>
      <c r="C128" s="211">
        <v>2024010567</v>
      </c>
      <c r="D128" s="5" t="s">
        <v>274</v>
      </c>
      <c r="E128" s="211" t="str">
        <f>VLOOKUP(D128,美育!B$2:E$182,2,FALSE)</f>
        <v>化工类24-4班</v>
      </c>
      <c r="F128" s="214">
        <f>VLOOKUP(D128,互评分!C$2:F$181,4,FALSE)</f>
        <v>96.67857</v>
      </c>
      <c r="G128" s="214">
        <f>VLOOKUP(D128,辅导员加分!B$2:C$176,2,FALSE)</f>
        <v>92</v>
      </c>
      <c r="H128" s="214">
        <f>VLOOKUP(D128,互评分!C$2:F$181,3,FALSE)</f>
        <v>95.71429</v>
      </c>
      <c r="I128" s="214">
        <f>VLOOKUP(D128,互评分!C$2:F$181,2,FALSE)</f>
        <v>100</v>
      </c>
      <c r="J128" s="214">
        <f>F128*0.2</f>
        <v>19.335714</v>
      </c>
      <c r="K128" s="214">
        <f>G128*0.5</f>
        <v>46</v>
      </c>
      <c r="L128" s="214">
        <f>H128*0.2</f>
        <v>19.142858</v>
      </c>
      <c r="M128" s="214">
        <f>I128*0.1</f>
        <v>10</v>
      </c>
      <c r="N128" s="214">
        <f>SUM(J128:M128)*0.7</f>
        <v>66.1350004</v>
      </c>
      <c r="O128" s="214">
        <f>VLOOKUP(D128,学生干部加分!A$1:C$140,3,FALSE)</f>
        <v>4</v>
      </c>
      <c r="P128" s="214">
        <v>0</v>
      </c>
      <c r="Q128" s="214">
        <v>0</v>
      </c>
      <c r="R128" s="214">
        <f>N128+O128+P128-Q128</f>
        <v>70.1350004</v>
      </c>
      <c r="S128" s="214">
        <f>R128*0.15</f>
        <v>10.52025006</v>
      </c>
      <c r="T128" s="215">
        <f>VLOOKUP(D128,[1]必修课成绩!C$71:AE$100,29,FALSE)</f>
        <v>76.925</v>
      </c>
      <c r="U128" s="215">
        <f>VLOOKUP(D128,[1]选修课成绩!C$72:AC$101,27,FALSE)</f>
        <v>0</v>
      </c>
      <c r="V128" s="216">
        <f>IF(U128&gt;0,T128*0.9+U128*0.1,T128)</f>
        <v>76.925</v>
      </c>
      <c r="W128" s="215">
        <v>0</v>
      </c>
      <c r="X128" s="215">
        <f>V128*0.85+W128</f>
        <v>65.38625</v>
      </c>
      <c r="Y128" s="215">
        <f>0.7*X128</f>
        <v>45.770375</v>
      </c>
      <c r="Z128" s="221">
        <f>VLOOKUP(D128,体测成绩!B$2:C$273,2,FALSE)</f>
        <v>88.9</v>
      </c>
      <c r="AA128" s="222">
        <f>VLOOKUP(D128,体育锻炼成绩!A$2:B$182,2,FALSE)</f>
        <v>100</v>
      </c>
      <c r="AB128" s="221">
        <f>0.8*Z128</f>
        <v>71.12</v>
      </c>
      <c r="AC128" s="221">
        <f>AA128*0.2</f>
        <v>20</v>
      </c>
      <c r="AD128" s="221">
        <f>SUM(AB128:AC128)*0.7</f>
        <v>63.784</v>
      </c>
      <c r="AE128" s="221">
        <v>0</v>
      </c>
      <c r="AF128" s="221">
        <f>AD128+AE128</f>
        <v>63.784</v>
      </c>
      <c r="AG128" s="221">
        <f>AF128*0.05</f>
        <v>3.1892</v>
      </c>
      <c r="AH128" s="223">
        <f>VLOOKUP(D128,美育!B$2:F$182,5,FALSE)</f>
        <v>5</v>
      </c>
      <c r="AI128" s="223">
        <f>VLOOKUP(D128,美育!B$2:E$182,4,FALSE)</f>
        <v>0</v>
      </c>
      <c r="AJ128" s="223">
        <f>AH128+AI128</f>
        <v>5</v>
      </c>
      <c r="AK128" s="223">
        <f>AJ128*0.05</f>
        <v>0.25</v>
      </c>
      <c r="AL128" s="224">
        <f>VLOOKUP(D128,劳育基础分!B$3:AF$182,31,FALSE)</f>
        <v>21</v>
      </c>
      <c r="AM128" s="224">
        <v>0</v>
      </c>
      <c r="AN128" s="224">
        <f>AL128+AM128</f>
        <v>21</v>
      </c>
      <c r="AO128" s="224">
        <f>AN128*0.05</f>
        <v>1.05</v>
      </c>
      <c r="AP128" s="225">
        <f>S128+Y128+AG128+AK128+AO128</f>
        <v>60.77982506</v>
      </c>
      <c r="AQ128" s="226" t="str">
        <f>VLOOKUP(D128,必修课优良率!A$1:B$173,2,FALSE)</f>
        <v>61.90%</v>
      </c>
      <c r="AR128" s="227">
        <f>VLOOKUP(D128,四级成绩!B$2:C$178,2,FALSE)</f>
        <v>548</v>
      </c>
      <c r="AS128" s="226" t="str">
        <f>VLOOKUP(D128,必修课优良率!A$1:D$173,4,FALSE)</f>
        <v>否</v>
      </c>
    </row>
    <row r="129" spans="1:45">
      <c r="A129" s="211">
        <v>126</v>
      </c>
      <c r="B129" s="211">
        <v>78</v>
      </c>
      <c r="C129" s="211" t="s">
        <v>275</v>
      </c>
      <c r="D129" s="5" t="s">
        <v>276</v>
      </c>
      <c r="E129" s="211" t="str">
        <f>VLOOKUP(D129,美育!B$2:E$182,2,FALSE)</f>
        <v>化工类24-4班</v>
      </c>
      <c r="F129" s="214">
        <f>VLOOKUP(D129,互评分!C$2:F$181,4,FALSE)</f>
        <v>95.75</v>
      </c>
      <c r="G129" s="214">
        <f>VLOOKUP(D129,辅导员加分!B$2:C$176,2,FALSE)</f>
        <v>92</v>
      </c>
      <c r="H129" s="214">
        <f>VLOOKUP(D129,互评分!C$2:F$181,3,FALSE)</f>
        <v>95.14286</v>
      </c>
      <c r="I129" s="214">
        <f>VLOOKUP(D129,互评分!C$2:F$181,2,FALSE)</f>
        <v>100</v>
      </c>
      <c r="J129" s="214">
        <f>F129*0.2</f>
        <v>19.15</v>
      </c>
      <c r="K129" s="214">
        <f>G129*0.5</f>
        <v>46</v>
      </c>
      <c r="L129" s="214">
        <f>H129*0.2</f>
        <v>19.028572</v>
      </c>
      <c r="M129" s="214">
        <f>I129*0.1</f>
        <v>10</v>
      </c>
      <c r="N129" s="214">
        <f>SUM(J129:M129)*0.7</f>
        <v>65.9250004</v>
      </c>
      <c r="O129" s="214">
        <v>0</v>
      </c>
      <c r="P129" s="214">
        <v>0</v>
      </c>
      <c r="Q129" s="214">
        <v>0</v>
      </c>
      <c r="R129" s="214">
        <f>N129+O129+P129-Q129</f>
        <v>65.9250004</v>
      </c>
      <c r="S129" s="214">
        <f>R129*0.15</f>
        <v>9.88875006</v>
      </c>
      <c r="T129" s="217">
        <f>VLOOKUP(D129,[2]必修课成绩!C$59:BO$82,65,FALSE)</f>
        <v>78.4268292682927</v>
      </c>
      <c r="U129" s="217">
        <f>VLOOKUP(D129,[2]选修课成绩!C$60:BI$83,59,FALSE)</f>
        <v>75</v>
      </c>
      <c r="V129" s="216">
        <f>IF(U129&gt;0,T129*0.9+U129*0.1,T129)</f>
        <v>78.0841463414634</v>
      </c>
      <c r="W129" s="215">
        <v>0</v>
      </c>
      <c r="X129" s="215">
        <f>V129*0.85+W129</f>
        <v>66.3715243902439</v>
      </c>
      <c r="Y129" s="215">
        <f>0.7*X129</f>
        <v>46.4600670731707</v>
      </c>
      <c r="Z129" s="221">
        <f>VLOOKUP(D129,体测成绩!B$2:C$273,2,FALSE)</f>
        <v>60</v>
      </c>
      <c r="AA129" s="222">
        <v>100</v>
      </c>
      <c r="AB129" s="221">
        <f>0.8*Z129</f>
        <v>48</v>
      </c>
      <c r="AC129" s="221">
        <f>AA129*0.2</f>
        <v>20</v>
      </c>
      <c r="AD129" s="221">
        <f>SUM(AB129:AC129)*0.7</f>
        <v>47.6</v>
      </c>
      <c r="AE129" s="221">
        <v>0</v>
      </c>
      <c r="AF129" s="221">
        <f>AD129+AE129</f>
        <v>47.6</v>
      </c>
      <c r="AG129" s="221">
        <f>AF129*0.05</f>
        <v>2.38</v>
      </c>
      <c r="AH129" s="223">
        <f>VLOOKUP(D129,美育!B$2:F$182,5,FALSE)</f>
        <v>15</v>
      </c>
      <c r="AI129" s="223">
        <f>VLOOKUP(D129,美育!B$2:E$182,4,FALSE)</f>
        <v>0</v>
      </c>
      <c r="AJ129" s="223">
        <f>AH129+AI129</f>
        <v>15</v>
      </c>
      <c r="AK129" s="223">
        <f>AJ129*0.05</f>
        <v>0.75</v>
      </c>
      <c r="AL129" s="224">
        <f>VLOOKUP(D129,劳育基础分!B$3:AF$182,31,FALSE)</f>
        <v>25</v>
      </c>
      <c r="AM129" s="224">
        <v>0</v>
      </c>
      <c r="AN129" s="224">
        <f>AL129+AM129</f>
        <v>25</v>
      </c>
      <c r="AO129" s="224">
        <f>AN129*0.05</f>
        <v>1.25</v>
      </c>
      <c r="AP129" s="225">
        <f>S129+Y129+AG129+AK129+AO129</f>
        <v>60.7288171331707</v>
      </c>
      <c r="AQ129" s="226" t="str">
        <f>VLOOKUP(D129,必修课优良率!A$1:B$173,2,FALSE)</f>
        <v>57.14%</v>
      </c>
      <c r="AR129" s="227">
        <f>VLOOKUP(D129,四级成绩!B$2:C$178,2,FALSE)</f>
        <v>462</v>
      </c>
      <c r="AS129" s="226" t="str">
        <f>VLOOKUP(D129,必修课优良率!A$1:D$173,4,FALSE)</f>
        <v>否</v>
      </c>
    </row>
    <row r="130" spans="1:45">
      <c r="A130" s="211">
        <v>127</v>
      </c>
      <c r="B130" s="211">
        <v>86</v>
      </c>
      <c r="C130" s="211" t="s">
        <v>277</v>
      </c>
      <c r="D130" s="5" t="s">
        <v>278</v>
      </c>
      <c r="E130" s="211" t="str">
        <f>VLOOKUP(D130,美育!B$2:E$182,2,FALSE)</f>
        <v>化工类24-2班</v>
      </c>
      <c r="F130" s="214">
        <f>VLOOKUP(D130,互评分!C$2:F$181,4,FALSE)</f>
        <v>97</v>
      </c>
      <c r="G130" s="214">
        <f>VLOOKUP(D130,辅导员加分!B$2:C$176,2,FALSE)</f>
        <v>90</v>
      </c>
      <c r="H130" s="214">
        <f>VLOOKUP(D130,互评分!C$2:F$181,3,FALSE)</f>
        <v>96.6666666666667</v>
      </c>
      <c r="I130" s="214">
        <f>VLOOKUP(D130,互评分!C$2:F$181,2,FALSE)</f>
        <v>89</v>
      </c>
      <c r="J130" s="214">
        <f>F130*0.2</f>
        <v>19.4</v>
      </c>
      <c r="K130" s="214">
        <f>G130*0.5</f>
        <v>45</v>
      </c>
      <c r="L130" s="214">
        <f>H130*0.2</f>
        <v>19.3333333333333</v>
      </c>
      <c r="M130" s="214">
        <f>I130*0.1</f>
        <v>8.9</v>
      </c>
      <c r="N130" s="214">
        <f>SUM(J130:M130)*0.7</f>
        <v>64.8433333333333</v>
      </c>
      <c r="O130" s="214">
        <f>VLOOKUP(D130,学生干部加分!A$1:C$140,3,FALSE)</f>
        <v>4</v>
      </c>
      <c r="P130" s="214">
        <v>0</v>
      </c>
      <c r="Q130" s="214">
        <v>0</v>
      </c>
      <c r="R130" s="214">
        <f>N130+O130+P130-Q130</f>
        <v>68.8433333333333</v>
      </c>
      <c r="S130" s="214">
        <f>R130*0.15</f>
        <v>10.3265</v>
      </c>
      <c r="T130" s="215">
        <v>77.4512195121951</v>
      </c>
      <c r="U130" s="215">
        <v>82</v>
      </c>
      <c r="V130" s="216">
        <f>IF(U130&gt;0,T130*0.9+U130*0.1,T130)</f>
        <v>77.9060975609756</v>
      </c>
      <c r="W130" s="215">
        <v>0</v>
      </c>
      <c r="X130" s="215">
        <f>V130*0.85+W130</f>
        <v>66.2201829268293</v>
      </c>
      <c r="Y130" s="215">
        <f>0.7*X130</f>
        <v>46.3541280487805</v>
      </c>
      <c r="Z130" s="221">
        <f>VLOOKUP(D130,体测成绩!B$2:C$273,2,FALSE)</f>
        <v>58</v>
      </c>
      <c r="AA130" s="222" t="str">
        <f>VLOOKUP(D130,体育锻炼成绩!A$2:B$182,2,FALSE)</f>
        <v>100.00</v>
      </c>
      <c r="AB130" s="221">
        <f>0.8*Z130</f>
        <v>46.4</v>
      </c>
      <c r="AC130" s="221">
        <f>AA130*0.2</f>
        <v>20</v>
      </c>
      <c r="AD130" s="221">
        <f>SUM(AB130:AC130)*0.7</f>
        <v>46.48</v>
      </c>
      <c r="AE130" s="221">
        <v>0</v>
      </c>
      <c r="AF130" s="221">
        <f>AD130+AE130</f>
        <v>46.48</v>
      </c>
      <c r="AG130" s="221">
        <f>AF130*0.05</f>
        <v>2.324</v>
      </c>
      <c r="AH130" s="223">
        <f>VLOOKUP(D130,美育!B$2:F$182,5,FALSE)</f>
        <v>5</v>
      </c>
      <c r="AI130" s="223">
        <f>VLOOKUP(D130,美育!B$2:E$182,4,FALSE)</f>
        <v>0</v>
      </c>
      <c r="AJ130" s="223">
        <f>AH130+AI130</f>
        <v>5</v>
      </c>
      <c r="AK130" s="223">
        <f>AJ130*0.05</f>
        <v>0.25</v>
      </c>
      <c r="AL130" s="224">
        <f>VLOOKUP(D130,劳育基础分!B$3:AF$182,31,FALSE)</f>
        <v>27</v>
      </c>
      <c r="AM130" s="224">
        <v>0</v>
      </c>
      <c r="AN130" s="224">
        <f>AL130+AM130</f>
        <v>27</v>
      </c>
      <c r="AO130" s="224">
        <f>AN130*0.05</f>
        <v>1.35</v>
      </c>
      <c r="AP130" s="225">
        <f>S130+Y130+AG130+AK130+AO130</f>
        <v>60.6046280487805</v>
      </c>
      <c r="AQ130" s="226" t="str">
        <f>VLOOKUP(D130,必修课优良率!A$1:B$173,2,FALSE)</f>
        <v>57.14%</v>
      </c>
      <c r="AR130" s="227">
        <f>VLOOKUP(D130,四级成绩!B$2:C$178,2,FALSE)</f>
        <v>472</v>
      </c>
      <c r="AS130" s="226" t="str">
        <f>VLOOKUP(D130,必修课优良率!A$1:D$173,4,FALSE)</f>
        <v>否</v>
      </c>
    </row>
    <row r="131" spans="1:45">
      <c r="A131" s="211">
        <v>128</v>
      </c>
      <c r="B131" s="211">
        <v>99</v>
      </c>
      <c r="C131" s="211" t="s">
        <v>279</v>
      </c>
      <c r="D131" s="5" t="s">
        <v>280</v>
      </c>
      <c r="E131" s="211" t="str">
        <f>VLOOKUP(D131,美育!B$2:E$182,2,FALSE)</f>
        <v>化工类24-6班</v>
      </c>
      <c r="F131" s="214">
        <f>VLOOKUP(D131,互评分!C$2:F$181,4,FALSE)</f>
        <v>98.4615384615385</v>
      </c>
      <c r="G131" s="214">
        <f>VLOOKUP(D131,辅导员加分!B$2:C$176,2,FALSE)</f>
        <v>92</v>
      </c>
      <c r="H131" s="214">
        <f>VLOOKUP(D131,互评分!C$2:F$181,3,FALSE)</f>
        <v>100</v>
      </c>
      <c r="I131" s="214">
        <f>VLOOKUP(D131,互评分!C$2:F$181,2,FALSE)</f>
        <v>100</v>
      </c>
      <c r="J131" s="214">
        <f>F131*0.2</f>
        <v>19.6923076923077</v>
      </c>
      <c r="K131" s="214">
        <f>G131*0.5</f>
        <v>46</v>
      </c>
      <c r="L131" s="214">
        <f>H131*0.2</f>
        <v>20</v>
      </c>
      <c r="M131" s="214">
        <f>I131*0.1</f>
        <v>10</v>
      </c>
      <c r="N131" s="214">
        <f>SUM(J131:M131)*0.7</f>
        <v>66.9846153846154</v>
      </c>
      <c r="O131" s="214">
        <f>VLOOKUP(D131,学生干部加分!A$1:C$140,3,FALSE)</f>
        <v>4</v>
      </c>
      <c r="P131" s="214">
        <v>0</v>
      </c>
      <c r="Q131" s="214">
        <v>0</v>
      </c>
      <c r="R131" s="214">
        <f>N131+O131+P131-Q131</f>
        <v>70.9846153846154</v>
      </c>
      <c r="S131" s="214">
        <f>R131*0.15</f>
        <v>10.6476923076923</v>
      </c>
      <c r="T131" s="215">
        <v>76.1585365853659</v>
      </c>
      <c r="U131" s="215">
        <v>0</v>
      </c>
      <c r="V131" s="216">
        <f>IF(U131&gt;0,T131*0.9+U131*0.1,T131)</f>
        <v>76.1585365853659</v>
      </c>
      <c r="W131" s="215">
        <v>0</v>
      </c>
      <c r="X131" s="215">
        <f>V131*0.85+W131</f>
        <v>64.734756097561</v>
      </c>
      <c r="Y131" s="215">
        <f>0.7*X131</f>
        <v>45.3143292682927</v>
      </c>
      <c r="Z131" s="221">
        <f>VLOOKUP(D131,体测成绩!B$2:C$273,2,FALSE)</f>
        <v>75</v>
      </c>
      <c r="AA131" s="222" t="str">
        <f>VLOOKUP(D131,体育锻炼成绩!A$2:B$182,2,FALSE)</f>
        <v>100.00</v>
      </c>
      <c r="AB131" s="221">
        <f>0.8*Z131</f>
        <v>60</v>
      </c>
      <c r="AC131" s="221">
        <f>AA131*0.2</f>
        <v>20</v>
      </c>
      <c r="AD131" s="221">
        <f>SUM(AB131:AC131)*0.7</f>
        <v>56</v>
      </c>
      <c r="AE131" s="221">
        <f>VLOOKUP(D131,体育加分汇总!A$1:C$79,3,FALSE)</f>
        <v>0</v>
      </c>
      <c r="AF131" s="221">
        <f>AD131+AE131</f>
        <v>56</v>
      </c>
      <c r="AG131" s="221">
        <f>AF131*0.05</f>
        <v>2.8</v>
      </c>
      <c r="AH131" s="223">
        <f>VLOOKUP(D131,美育!B$2:F$182,5,FALSE)</f>
        <v>15</v>
      </c>
      <c r="AI131" s="223">
        <f>VLOOKUP(D131,美育!B$2:E$182,4,FALSE)</f>
        <v>0</v>
      </c>
      <c r="AJ131" s="223">
        <f>AH131+AI131</f>
        <v>15</v>
      </c>
      <c r="AK131" s="223">
        <f>AJ131*0.05</f>
        <v>0.75</v>
      </c>
      <c r="AL131" s="224">
        <f>VLOOKUP(D131,劳育基础分!B$3:AF$182,31,FALSE)</f>
        <v>20</v>
      </c>
      <c r="AM131" s="224">
        <v>0</v>
      </c>
      <c r="AN131" s="224">
        <f>AL131+AM131</f>
        <v>20</v>
      </c>
      <c r="AO131" s="224">
        <f>AN131*0.05</f>
        <v>1</v>
      </c>
      <c r="AP131" s="225">
        <f>S131+Y131+AG131+AK131+AO131</f>
        <v>60.512021575985</v>
      </c>
      <c r="AQ131" s="226" t="str">
        <f>VLOOKUP(D131,必修课优良率!A$1:B$173,2,FALSE)</f>
        <v>57.14%</v>
      </c>
      <c r="AR131" s="227">
        <f>VLOOKUP(D131,四级成绩!B$2:C$178,2,FALSE)</f>
        <v>384</v>
      </c>
      <c r="AS131" s="226" t="str">
        <f>VLOOKUP(D131,必修课优良率!A$1:D$173,4,FALSE)</f>
        <v>否</v>
      </c>
    </row>
    <row r="132" spans="1:45">
      <c r="A132" s="211">
        <v>129</v>
      </c>
      <c r="B132" s="211">
        <v>151</v>
      </c>
      <c r="C132" s="211">
        <v>2024010615</v>
      </c>
      <c r="D132" s="5" t="s">
        <v>281</v>
      </c>
      <c r="E132" s="211" t="str">
        <f>VLOOKUP(D132,美育!B$2:E$182,2,FALSE)</f>
        <v>化工类24-6班</v>
      </c>
      <c r="F132" s="214">
        <f>VLOOKUP(D132,互评分!C$2:F$181,4,FALSE)</f>
        <v>99.2307692307692</v>
      </c>
      <c r="G132" s="214">
        <f>VLOOKUP(D132,辅导员加分!B$2:C$176,2,FALSE)</f>
        <v>92</v>
      </c>
      <c r="H132" s="214">
        <f>VLOOKUP(D132,互评分!C$2:F$181,3,FALSE)</f>
        <v>100</v>
      </c>
      <c r="I132" s="214">
        <f>VLOOKUP(D132,互评分!C$2:F$181,2,FALSE)</f>
        <v>100</v>
      </c>
      <c r="J132" s="214">
        <f>F132*0.2</f>
        <v>19.8461538461538</v>
      </c>
      <c r="K132" s="214">
        <f>G132*0.5</f>
        <v>46</v>
      </c>
      <c r="L132" s="214">
        <f>H132*0.2</f>
        <v>20</v>
      </c>
      <c r="M132" s="214">
        <f>I132*0.1</f>
        <v>10</v>
      </c>
      <c r="N132" s="214">
        <f>SUM(J132:M132)*0.7</f>
        <v>67.0923076923077</v>
      </c>
      <c r="O132" s="214">
        <f>VLOOKUP(D132,学生干部加分!A$1:C$140,3,FALSE)</f>
        <v>6</v>
      </c>
      <c r="P132" s="214">
        <v>0</v>
      </c>
      <c r="Q132" s="214">
        <v>0</v>
      </c>
      <c r="R132" s="214">
        <f>N132+O132+P132-Q132</f>
        <v>73.0923076923077</v>
      </c>
      <c r="S132" s="214">
        <f>R132*0.15</f>
        <v>10.9638461538462</v>
      </c>
      <c r="T132" s="215">
        <v>70.8461538461538</v>
      </c>
      <c r="U132" s="215">
        <v>80</v>
      </c>
      <c r="V132" s="216">
        <f>IF(U132&gt;0,T132*0.9+U132*0.1,T132)</f>
        <v>71.7615384615384</v>
      </c>
      <c r="W132" s="215">
        <v>0</v>
      </c>
      <c r="X132" s="215">
        <f>V132*0.85+W132</f>
        <v>60.9973076923077</v>
      </c>
      <c r="Y132" s="215">
        <f>0.7*X132</f>
        <v>42.6981153846154</v>
      </c>
      <c r="Z132" s="221">
        <f>VLOOKUP(D132,体测成绩!B$2:C$273,2,FALSE)</f>
        <v>91.2</v>
      </c>
      <c r="AA132" s="222" t="str">
        <f>VLOOKUP(D132,体育锻炼成绩!A$2:B$182,2,FALSE)</f>
        <v>100.00</v>
      </c>
      <c r="AB132" s="221">
        <f>0.8*Z132</f>
        <v>72.96</v>
      </c>
      <c r="AC132" s="221">
        <f>AA132*0.2</f>
        <v>20</v>
      </c>
      <c r="AD132" s="221">
        <f>SUM(AB132:AC132)*0.7</f>
        <v>65.072</v>
      </c>
      <c r="AE132" s="221">
        <v>0</v>
      </c>
      <c r="AF132" s="221">
        <f>AD132+AE132</f>
        <v>65.072</v>
      </c>
      <c r="AG132" s="221">
        <f>AF132*0.05</f>
        <v>3.2536</v>
      </c>
      <c r="AH132" s="223">
        <f>VLOOKUP(D132,美育!B$2:F$182,5,FALSE)</f>
        <v>23</v>
      </c>
      <c r="AI132" s="223">
        <f>VLOOKUP(D132,美育!B$2:E$182,4,FALSE)</f>
        <v>0</v>
      </c>
      <c r="AJ132" s="223">
        <f>AH132+AI132</f>
        <v>23</v>
      </c>
      <c r="AK132" s="223">
        <f>AJ132*0.05</f>
        <v>1.15</v>
      </c>
      <c r="AL132" s="224">
        <f>VLOOKUP(D132,劳育基础分!B$3:AF$182,31,FALSE)</f>
        <v>43</v>
      </c>
      <c r="AM132" s="224">
        <v>0</v>
      </c>
      <c r="AN132" s="224">
        <f>AL132+AM132</f>
        <v>43</v>
      </c>
      <c r="AO132" s="224">
        <f>AN132*0.05</f>
        <v>2.15</v>
      </c>
      <c r="AP132" s="225">
        <f>S132+Y132+AG132+AK132+AO132</f>
        <v>60.2155615384615</v>
      </c>
      <c r="AQ132" s="226" t="str">
        <f>VLOOKUP(D132,必修课优良率!A$1:B$173,2,FALSE)</f>
        <v>47.62%</v>
      </c>
      <c r="AR132" s="227">
        <f>VLOOKUP(D132,四级成绩!B$2:C$178,2,FALSE)</f>
        <v>477</v>
      </c>
      <c r="AS132" s="226" t="str">
        <f>VLOOKUP(D132,必修课优良率!A$1:D$173,4,FALSE)</f>
        <v>是</v>
      </c>
    </row>
    <row r="133" spans="1:45">
      <c r="A133" s="211">
        <v>130</v>
      </c>
      <c r="B133" s="211">
        <v>103</v>
      </c>
      <c r="C133" s="211" t="s">
        <v>282</v>
      </c>
      <c r="D133" s="5" t="s">
        <v>283</v>
      </c>
      <c r="E133" s="211" t="str">
        <f>VLOOKUP(D133,美育!B$2:E$182,2,FALSE)</f>
        <v>化工类24-3班</v>
      </c>
      <c r="F133" s="214">
        <f>VLOOKUP(D133,互评分!C$2:F$181,4,FALSE)</f>
        <v>99.1111111111111</v>
      </c>
      <c r="G133" s="214">
        <f>VLOOKUP(D133,辅导员加分!B$2:C$176,2,FALSE)</f>
        <v>90</v>
      </c>
      <c r="H133" s="214">
        <f>VLOOKUP(D133,互评分!C$2:F$181,3,FALSE)</f>
        <v>100</v>
      </c>
      <c r="I133" s="214">
        <f>VLOOKUP(D133,互评分!C$2:F$181,2,FALSE)</f>
        <v>99</v>
      </c>
      <c r="J133" s="214">
        <f>F133*0.2</f>
        <v>19.8222222222222</v>
      </c>
      <c r="K133" s="214">
        <f>G133*0.5</f>
        <v>45</v>
      </c>
      <c r="L133" s="214">
        <f>H133*0.2</f>
        <v>20</v>
      </c>
      <c r="M133" s="214">
        <f>I133*0.1</f>
        <v>9.9</v>
      </c>
      <c r="N133" s="214">
        <f>SUM(J133:M133)*0.7</f>
        <v>66.3055555555556</v>
      </c>
      <c r="O133" s="214">
        <v>0</v>
      </c>
      <c r="P133" s="214">
        <v>0</v>
      </c>
      <c r="Q133" s="214">
        <v>0</v>
      </c>
      <c r="R133" s="214">
        <f>N133+O133+P133-Q133</f>
        <v>66.3055555555556</v>
      </c>
      <c r="S133" s="214">
        <f>R133*0.15</f>
        <v>9.94583333333333</v>
      </c>
      <c r="T133" s="217">
        <v>75.6785714285714</v>
      </c>
      <c r="U133" s="217">
        <v>0</v>
      </c>
      <c r="V133" s="216">
        <f>IF(U133&gt;0,T133*0.9+U133*0.1,T133)</f>
        <v>75.6785714285714</v>
      </c>
      <c r="W133" s="215">
        <v>0</v>
      </c>
      <c r="X133" s="215">
        <f>V133*0.85+W133</f>
        <v>64.3267857142857</v>
      </c>
      <c r="Y133" s="215">
        <f>0.7*X133</f>
        <v>45.02875</v>
      </c>
      <c r="Z133" s="221">
        <f>VLOOKUP(D133,体测成绩!B$2:C$273,2,FALSE)</f>
        <v>74.1</v>
      </c>
      <c r="AA133" s="222" t="str">
        <f>VLOOKUP(D133,体育锻炼成绩!A$2:B$182,2,FALSE)</f>
        <v>100.00</v>
      </c>
      <c r="AB133" s="221">
        <f>0.8*Z133</f>
        <v>59.28</v>
      </c>
      <c r="AC133" s="221">
        <f>AA133*0.2</f>
        <v>20</v>
      </c>
      <c r="AD133" s="221">
        <f>SUM(AB133:AC133)*0.7</f>
        <v>55.496</v>
      </c>
      <c r="AE133" s="221">
        <v>0</v>
      </c>
      <c r="AF133" s="221">
        <f>AD133+AE133</f>
        <v>55.496</v>
      </c>
      <c r="AG133" s="221">
        <f>AF133*0.05</f>
        <v>2.7748</v>
      </c>
      <c r="AH133" s="223">
        <f>VLOOKUP(D133,美育!B$2:F$182,5,FALSE)</f>
        <v>23</v>
      </c>
      <c r="AI133" s="223">
        <f>VLOOKUP(D133,美育!B$2:E$182,4,FALSE)</f>
        <v>0</v>
      </c>
      <c r="AJ133" s="223">
        <f>AH133+AI133</f>
        <v>23</v>
      </c>
      <c r="AK133" s="223">
        <f>AJ133*0.05</f>
        <v>1.15</v>
      </c>
      <c r="AL133" s="224">
        <f>VLOOKUP(D133,劳育基础分!B$3:AF$182,31,FALSE)</f>
        <v>24</v>
      </c>
      <c r="AM133" s="224">
        <v>0</v>
      </c>
      <c r="AN133" s="224">
        <f>AL133+AM133</f>
        <v>24</v>
      </c>
      <c r="AO133" s="224">
        <f>AN133*0.05</f>
        <v>1.2</v>
      </c>
      <c r="AP133" s="225">
        <f>S133+Y133+AG133+AK133+AO133</f>
        <v>60.0993833333333</v>
      </c>
      <c r="AQ133" s="226" t="str">
        <f>VLOOKUP(D133,必修课优良率!A$1:B$173,2,FALSE)</f>
        <v>61.90%</v>
      </c>
      <c r="AR133" s="227">
        <f>VLOOKUP(D133,四级成绩!B$2:C$178,2,FALSE)</f>
        <v>412</v>
      </c>
      <c r="AS133" s="226" t="str">
        <f>VLOOKUP(D133,必修课优良率!A$1:D$173,4,FALSE)</f>
        <v>否</v>
      </c>
    </row>
    <row r="134" spans="1:45">
      <c r="A134" s="211">
        <v>131</v>
      </c>
      <c r="B134" s="211">
        <v>158</v>
      </c>
      <c r="C134" s="211" t="s">
        <v>284</v>
      </c>
      <c r="D134" s="5" t="s">
        <v>285</v>
      </c>
      <c r="E134" s="211" t="str">
        <f>VLOOKUP(D134,美育!B$2:E$182,2,FALSE)</f>
        <v>化工类24-5班</v>
      </c>
      <c r="F134" s="214">
        <f>VLOOKUP(D134,互评分!C$2:F$181,4,FALSE)</f>
        <v>99.6296296296296</v>
      </c>
      <c r="G134" s="214">
        <f>VLOOKUP(D134,辅导员加分!B$2:C$176,2,FALSE)</f>
        <v>90</v>
      </c>
      <c r="H134" s="214">
        <f>VLOOKUP(D134,互评分!C$2:F$181,3,FALSE)</f>
        <v>100</v>
      </c>
      <c r="I134" s="214">
        <f>VLOOKUP(D134,互评分!C$2:F$181,2,FALSE)</f>
        <v>85</v>
      </c>
      <c r="J134" s="214">
        <f>F134*0.2</f>
        <v>19.9259259259259</v>
      </c>
      <c r="K134" s="214">
        <f>G134*0.5</f>
        <v>45</v>
      </c>
      <c r="L134" s="214">
        <f>H134*0.2</f>
        <v>20</v>
      </c>
      <c r="M134" s="214">
        <f>I134*0.1</f>
        <v>8.5</v>
      </c>
      <c r="N134" s="214">
        <f>SUM(J134:M134)*0.7</f>
        <v>65.3981481481481</v>
      </c>
      <c r="O134" s="214">
        <f>VLOOKUP(D134,学生干部加分!A$1:C$140,3,FALSE)</f>
        <v>5</v>
      </c>
      <c r="P134" s="214">
        <v>0</v>
      </c>
      <c r="Q134" s="214">
        <v>0</v>
      </c>
      <c r="R134" s="214">
        <f>N134+O134+P134-Q134</f>
        <v>70.3981481481481</v>
      </c>
      <c r="S134" s="214">
        <f>R134*0.15</f>
        <v>10.5597222222222</v>
      </c>
      <c r="T134" s="215">
        <v>68.4878048780488</v>
      </c>
      <c r="U134" s="215">
        <v>78</v>
      </c>
      <c r="V134" s="216">
        <f>IF(U134&gt;0,T134*0.9+U134*0.1,T134)</f>
        <v>69.4390243902439</v>
      </c>
      <c r="W134" s="215">
        <v>0</v>
      </c>
      <c r="X134" s="215">
        <f>V134*0.85+W134</f>
        <v>59.0231707317073</v>
      </c>
      <c r="Y134" s="215">
        <f>0.7*X134</f>
        <v>41.3162195121951</v>
      </c>
      <c r="Z134" s="221">
        <f>VLOOKUP(D134,体测成绩!B$2:C$273,2,FALSE)</f>
        <v>86.2</v>
      </c>
      <c r="AA134" s="222" t="str">
        <f>VLOOKUP(D134,体育锻炼成绩!A$2:B$182,2,FALSE)</f>
        <v>100.00</v>
      </c>
      <c r="AB134" s="221">
        <f>0.8*Z134</f>
        <v>68.96</v>
      </c>
      <c r="AC134" s="221">
        <f>AA134*0.2</f>
        <v>20</v>
      </c>
      <c r="AD134" s="221">
        <f>SUM(AB134:AC134)*0.7</f>
        <v>62.272</v>
      </c>
      <c r="AE134" s="221">
        <f>VLOOKUP(D134,体育加分汇总!A$1:C$79,3,FALSE)</f>
        <v>6</v>
      </c>
      <c r="AF134" s="221">
        <f>AD134+AE134</f>
        <v>68.272</v>
      </c>
      <c r="AG134" s="221">
        <f>AF134*0.05</f>
        <v>3.4136</v>
      </c>
      <c r="AH134" s="223">
        <f>VLOOKUP(D134,美育!B$2:F$182,5,FALSE)</f>
        <v>51</v>
      </c>
      <c r="AI134" s="223">
        <f>VLOOKUP(D134,美育!B$2:E$182,4,FALSE)</f>
        <v>0</v>
      </c>
      <c r="AJ134" s="223">
        <f>AH134+AI134</f>
        <v>51</v>
      </c>
      <c r="AK134" s="223">
        <f>AJ134*0.05</f>
        <v>2.55</v>
      </c>
      <c r="AL134" s="224">
        <f>VLOOKUP(D134,劳育基础分!B$3:AF$182,31,FALSE)</f>
        <v>43.5</v>
      </c>
      <c r="AM134" s="224">
        <v>0</v>
      </c>
      <c r="AN134" s="224">
        <f>AL134+AM134</f>
        <v>43.5</v>
      </c>
      <c r="AO134" s="224">
        <f>AN134*0.05</f>
        <v>2.175</v>
      </c>
      <c r="AP134" s="225">
        <f>S134+Y134+AG134+AK134+AO134</f>
        <v>60.0145417344173</v>
      </c>
      <c r="AQ134" s="226" t="str">
        <f>VLOOKUP(D134,必修课优良率!A$1:B$173,2,FALSE)</f>
        <v>42.86%</v>
      </c>
      <c r="AR134" s="227">
        <f>VLOOKUP(D134,四级成绩!B$2:C$178,2,FALSE)</f>
        <v>380</v>
      </c>
      <c r="AS134" s="226" t="str">
        <f>VLOOKUP(D134,必修课优良率!A$1:D$173,4,FALSE)</f>
        <v>是</v>
      </c>
    </row>
    <row r="135" spans="1:45">
      <c r="A135" s="211">
        <v>132</v>
      </c>
      <c r="B135" s="211">
        <v>143</v>
      </c>
      <c r="C135" s="211" t="s">
        <v>286</v>
      </c>
      <c r="D135" s="5" t="s">
        <v>287</v>
      </c>
      <c r="E135" s="211" t="str">
        <f>VLOOKUP(D135,美育!B$2:E$182,2,FALSE)</f>
        <v>化工类24-4班</v>
      </c>
      <c r="F135" s="214">
        <f>VLOOKUP(D135,互评分!C$2:F$181,4,FALSE)</f>
        <v>96.64286</v>
      </c>
      <c r="G135" s="214">
        <f>VLOOKUP(D135,辅导员加分!B$2:C$176,2,FALSE)</f>
        <v>94</v>
      </c>
      <c r="H135" s="214">
        <f>VLOOKUP(D135,互评分!C$2:F$181,3,FALSE)</f>
        <v>95.57143</v>
      </c>
      <c r="I135" s="214">
        <f>VLOOKUP(D135,互评分!C$2:F$181,2,FALSE)</f>
        <v>100</v>
      </c>
      <c r="J135" s="214">
        <f>F135*0.2</f>
        <v>19.328572</v>
      </c>
      <c r="K135" s="214">
        <f>G135*0.5</f>
        <v>47</v>
      </c>
      <c r="L135" s="214">
        <f>H135*0.2</f>
        <v>19.114286</v>
      </c>
      <c r="M135" s="214">
        <f>I135*0.1</f>
        <v>10</v>
      </c>
      <c r="N135" s="214">
        <f>SUM(J135:M135)*0.7</f>
        <v>66.8100006</v>
      </c>
      <c r="O135" s="214">
        <f>VLOOKUP(D135,学生干部加分!A$1:C$140,3,FALSE)</f>
        <v>6</v>
      </c>
      <c r="P135" s="214">
        <v>0</v>
      </c>
      <c r="Q135" s="214">
        <v>0</v>
      </c>
      <c r="R135" s="214">
        <f>N135+O135+P135-Q135</f>
        <v>72.8100006</v>
      </c>
      <c r="S135" s="214">
        <f>R135*0.15</f>
        <v>10.92150009</v>
      </c>
      <c r="T135" s="217">
        <f>VLOOKUP(D135,[2]必修课成绩!C$59:BO$82,65,FALSE)</f>
        <v>72.0975609756098</v>
      </c>
      <c r="U135" s="217">
        <f>VLOOKUP(D135,[2]选修课成绩!C$60:BI$83,59,FALSE)</f>
        <v>0</v>
      </c>
      <c r="V135" s="216">
        <f>IF(U135&gt;0,T135*0.9+U135*0.1,T135)</f>
        <v>72.0975609756098</v>
      </c>
      <c r="W135" s="215">
        <v>0</v>
      </c>
      <c r="X135" s="215">
        <f>V135*0.85+W135</f>
        <v>61.2829268292683</v>
      </c>
      <c r="Y135" s="215">
        <f>0.7*X135</f>
        <v>42.8980487804878</v>
      </c>
      <c r="Z135" s="221">
        <f>VLOOKUP(D135,体测成绩!B$2:C$273,2,FALSE)</f>
        <v>80.4</v>
      </c>
      <c r="AA135" s="222" t="str">
        <f>VLOOKUP(D135,体育锻炼成绩!A$2:B$182,2,FALSE)</f>
        <v>100.00</v>
      </c>
      <c r="AB135" s="221">
        <f>0.8*Z135</f>
        <v>64.32</v>
      </c>
      <c r="AC135" s="221">
        <f>AA135*0.2</f>
        <v>20</v>
      </c>
      <c r="AD135" s="221">
        <f>SUM(AB135:AC135)*0.7</f>
        <v>59.024</v>
      </c>
      <c r="AE135" s="221">
        <v>0</v>
      </c>
      <c r="AF135" s="221">
        <f>AD135+AE135</f>
        <v>59.024</v>
      </c>
      <c r="AG135" s="221">
        <f>AF135*0.05</f>
        <v>2.9512</v>
      </c>
      <c r="AH135" s="223">
        <f>VLOOKUP(D135,美育!B$2:F$182,5,FALSE)</f>
        <v>20</v>
      </c>
      <c r="AI135" s="223">
        <f>VLOOKUP(D135,美育!B$2:E$182,4,FALSE)</f>
        <v>0</v>
      </c>
      <c r="AJ135" s="223">
        <f>AH135+AI135</f>
        <v>20</v>
      </c>
      <c r="AK135" s="223">
        <f>AJ135*0.05</f>
        <v>1</v>
      </c>
      <c r="AL135" s="224">
        <f>VLOOKUP(D135,劳育基础分!B$3:AF$182,31,FALSE)</f>
        <v>40</v>
      </c>
      <c r="AM135" s="224">
        <v>0</v>
      </c>
      <c r="AN135" s="224">
        <f>AL135+AM135</f>
        <v>40</v>
      </c>
      <c r="AO135" s="224">
        <f>AN135*0.05</f>
        <v>2</v>
      </c>
      <c r="AP135" s="225">
        <f>S135+Y135+AG135+AK135+AO135</f>
        <v>59.7707488704878</v>
      </c>
      <c r="AQ135" s="226" t="str">
        <f>VLOOKUP(D135,必修课优良率!A$1:B$173,2,FALSE)</f>
        <v>42.86%</v>
      </c>
      <c r="AR135" s="227">
        <f>VLOOKUP(D135,四级成绩!B$2:C$178,2,FALSE)</f>
        <v>508</v>
      </c>
      <c r="AS135" s="226" t="str">
        <f>VLOOKUP(D135,必修课优良率!A$1:D$173,4,FALSE)</f>
        <v>是</v>
      </c>
    </row>
    <row r="136" spans="1:45">
      <c r="A136" s="211">
        <v>133</v>
      </c>
      <c r="B136" s="211">
        <v>111</v>
      </c>
      <c r="C136" s="211">
        <v>2024010545</v>
      </c>
      <c r="D136" s="5" t="s">
        <v>288</v>
      </c>
      <c r="E136" s="211" t="str">
        <f>VLOOKUP(D136,美育!B$2:E$182,2,FALSE)</f>
        <v>化工类24-3班</v>
      </c>
      <c r="F136" s="214">
        <f>VLOOKUP(D136,互评分!C$2:F$181,4,FALSE)</f>
        <v>98.9642857142857</v>
      </c>
      <c r="G136" s="214">
        <f>VLOOKUP(D136,辅导员加分!B$2:C$176,2,FALSE)</f>
        <v>92</v>
      </c>
      <c r="H136" s="214">
        <f>VLOOKUP(D136,互评分!C$2:F$181,3,FALSE)</f>
        <v>100</v>
      </c>
      <c r="I136" s="214">
        <f>VLOOKUP(D136,互评分!C$2:F$181,2,FALSE)</f>
        <v>99</v>
      </c>
      <c r="J136" s="214">
        <f>F136*0.2</f>
        <v>19.7928571428571</v>
      </c>
      <c r="K136" s="214">
        <f>G136*0.5</f>
        <v>46</v>
      </c>
      <c r="L136" s="214">
        <f>H136*0.2</f>
        <v>20</v>
      </c>
      <c r="M136" s="214">
        <f>I136*0.1</f>
        <v>9.9</v>
      </c>
      <c r="N136" s="214">
        <f>SUM(J136:M136)*0.7</f>
        <v>66.985</v>
      </c>
      <c r="O136" s="214">
        <v>0</v>
      </c>
      <c r="P136" s="214">
        <v>0</v>
      </c>
      <c r="Q136" s="214">
        <v>0</v>
      </c>
      <c r="R136" s="214">
        <f>N136+O136+P136-Q136</f>
        <v>66.985</v>
      </c>
      <c r="S136" s="214">
        <f>R136*0.15</f>
        <v>10.04775</v>
      </c>
      <c r="T136" s="215">
        <f>VLOOKUP(D136,[1]必修课成绩!C$71:AE$100,29,FALSE)</f>
        <v>75.1</v>
      </c>
      <c r="U136" s="215">
        <f>VLOOKUP(D136,[1]选修课成绩!C$72:AC$101,27,FALSE)</f>
        <v>0</v>
      </c>
      <c r="V136" s="216">
        <f>IF(U136&gt;0,T136*0.9+U136*0.1,T136)</f>
        <v>75.1</v>
      </c>
      <c r="W136" s="215">
        <v>0</v>
      </c>
      <c r="X136" s="215">
        <f>V136*0.85+W136</f>
        <v>63.835</v>
      </c>
      <c r="Y136" s="215">
        <f>0.7*X136</f>
        <v>44.6845</v>
      </c>
      <c r="Z136" s="221">
        <f>VLOOKUP(D136,体测成绩!B$2:C$273,2,FALSE)</f>
        <v>76.3</v>
      </c>
      <c r="AA136" s="222" t="str">
        <f>VLOOKUP(D136,体育锻炼成绩!A$2:B$182,2,FALSE)</f>
        <v>100.00</v>
      </c>
      <c r="AB136" s="221">
        <f>0.8*Z136</f>
        <v>61.04</v>
      </c>
      <c r="AC136" s="221">
        <f>AA136*0.2</f>
        <v>20</v>
      </c>
      <c r="AD136" s="221">
        <f>SUM(AB136:AC136)*0.7</f>
        <v>56.728</v>
      </c>
      <c r="AE136" s="221">
        <f>VLOOKUP(D136,体育加分汇总!A$1:C$79,3,FALSE)</f>
        <v>4</v>
      </c>
      <c r="AF136" s="221">
        <f>AD136+AE136</f>
        <v>60.728</v>
      </c>
      <c r="AG136" s="221">
        <f>AF136*0.05</f>
        <v>3.0364</v>
      </c>
      <c r="AH136" s="223">
        <f>VLOOKUP(D136,美育!B$2:F$182,5,FALSE)</f>
        <v>10</v>
      </c>
      <c r="AI136" s="223">
        <f>VLOOKUP(D136,美育!B$2:E$182,4,FALSE)</f>
        <v>0</v>
      </c>
      <c r="AJ136" s="223">
        <f>AH136+AI136</f>
        <v>10</v>
      </c>
      <c r="AK136" s="223">
        <f>AJ136*0.05</f>
        <v>0.5</v>
      </c>
      <c r="AL136" s="224">
        <f>VLOOKUP(D136,劳育基础分!B$3:AF$182,31,FALSE)</f>
        <v>29</v>
      </c>
      <c r="AM136" s="224">
        <v>0</v>
      </c>
      <c r="AN136" s="224">
        <f>AL136+AM136</f>
        <v>29</v>
      </c>
      <c r="AO136" s="224">
        <f>AN136*0.05</f>
        <v>1.45</v>
      </c>
      <c r="AP136" s="225">
        <f>S136+Y136+AG136+AK136+AO136</f>
        <v>59.71865</v>
      </c>
      <c r="AQ136" s="226" t="str">
        <f>VLOOKUP(D136,必修课优良率!A$1:B$173,2,FALSE)</f>
        <v>66.67%</v>
      </c>
      <c r="AR136" s="227">
        <f>VLOOKUP(D136,四级成绩!B$2:C$178,2,FALSE)</f>
        <v>428</v>
      </c>
      <c r="AS136" s="226" t="str">
        <f>VLOOKUP(D136,必修课优良率!A$1:D$173,4,FALSE)</f>
        <v>是</v>
      </c>
    </row>
    <row r="137" spans="1:45">
      <c r="A137" s="211">
        <v>134</v>
      </c>
      <c r="B137" s="211">
        <v>77</v>
      </c>
      <c r="C137" s="211" t="s">
        <v>289</v>
      </c>
      <c r="D137" s="5" t="s">
        <v>290</v>
      </c>
      <c r="E137" s="211" t="str">
        <f>VLOOKUP(D137,美育!B$2:E$182,2,FALSE)</f>
        <v>化工类24-1班</v>
      </c>
      <c r="F137" s="214">
        <f>VLOOKUP(D137,互评分!C$2:F$181,4,FALSE)</f>
        <v>98.77777778</v>
      </c>
      <c r="G137" s="214">
        <f>VLOOKUP(D137,辅导员加分!B$2:C$176,2,FALSE)</f>
        <v>92</v>
      </c>
      <c r="H137" s="214">
        <f>VLOOKUP(D137,互评分!C$2:F$181,3,FALSE)</f>
        <v>99.1666666666667</v>
      </c>
      <c r="I137" s="214">
        <f>VLOOKUP(D137,互评分!C$2:F$181,2,FALSE)</f>
        <v>98</v>
      </c>
      <c r="J137" s="214">
        <f>F137*0.2</f>
        <v>19.755555556</v>
      </c>
      <c r="K137" s="214">
        <f>G137*0.5</f>
        <v>46</v>
      </c>
      <c r="L137" s="214">
        <f>H137*0.2</f>
        <v>19.8333333333333</v>
      </c>
      <c r="M137" s="214">
        <f>I137*0.1</f>
        <v>9.8</v>
      </c>
      <c r="N137" s="214">
        <f>SUM(J137:M137)*0.7</f>
        <v>66.7722222225333</v>
      </c>
      <c r="O137" s="214">
        <f>VLOOKUP(D137,学生干部加分!A$1:C$140,3,FALSE)</f>
        <v>2</v>
      </c>
      <c r="P137" s="214">
        <v>0</v>
      </c>
      <c r="Q137" s="214">
        <v>0</v>
      </c>
      <c r="R137" s="214">
        <f>N137+O137+P137-Q137</f>
        <v>68.7722222225333</v>
      </c>
      <c r="S137" s="214">
        <f>R137*0.15</f>
        <v>10.31583333338</v>
      </c>
      <c r="T137" s="215">
        <v>78.4390243902439</v>
      </c>
      <c r="U137" s="215">
        <v>60</v>
      </c>
      <c r="V137" s="216">
        <f>IF(U137&gt;0,T137*0.9+U137*0.1,T137)</f>
        <v>76.5951219512195</v>
      </c>
      <c r="W137" s="215">
        <v>0</v>
      </c>
      <c r="X137" s="215">
        <f>V137*0.85+W137</f>
        <v>65.1058536585366</v>
      </c>
      <c r="Y137" s="215">
        <f>0.7*X137</f>
        <v>45.5740975609756</v>
      </c>
      <c r="Z137" s="221">
        <f>VLOOKUP(D137,体测成绩!B$2:C$273,2,FALSE)</f>
        <v>60</v>
      </c>
      <c r="AA137" s="222">
        <f>VLOOKUP(D137,体育锻炼成绩!A$2:B$182,2,FALSE)</f>
        <v>100</v>
      </c>
      <c r="AB137" s="221">
        <f>0.8*Z137</f>
        <v>48</v>
      </c>
      <c r="AC137" s="221">
        <f>AA137*0.2</f>
        <v>20</v>
      </c>
      <c r="AD137" s="221">
        <f>SUM(AB137:AC137)*0.7</f>
        <v>47.6</v>
      </c>
      <c r="AE137" s="221">
        <v>0</v>
      </c>
      <c r="AF137" s="221">
        <f>AD137+AE137</f>
        <v>47.6</v>
      </c>
      <c r="AG137" s="221">
        <f>AF137*0.05</f>
        <v>2.38</v>
      </c>
      <c r="AH137" s="223">
        <f>VLOOKUP(D137,美育!B$2:F$182,5,FALSE)</f>
        <v>0</v>
      </c>
      <c r="AI137" s="223">
        <f>VLOOKUP(D137,美育!B$2:E$182,4,FALSE)</f>
        <v>0</v>
      </c>
      <c r="AJ137" s="223">
        <f>AH137+AI137</f>
        <v>0</v>
      </c>
      <c r="AK137" s="223">
        <f>AJ137*0.05</f>
        <v>0</v>
      </c>
      <c r="AL137" s="224">
        <f>VLOOKUP(D137,劳育基础分!B$3:AF$182,31,FALSE)</f>
        <v>28</v>
      </c>
      <c r="AM137" s="224">
        <v>0</v>
      </c>
      <c r="AN137" s="224">
        <f>AL137+AM137</f>
        <v>28</v>
      </c>
      <c r="AO137" s="224">
        <f>AN137*0.05</f>
        <v>1.4</v>
      </c>
      <c r="AP137" s="225">
        <f>S137+Y137+AG137+AK137+AO137</f>
        <v>59.6699308943556</v>
      </c>
      <c r="AQ137" s="226" t="str">
        <f>VLOOKUP(D137,必修课优良率!A$1:B$173,2,FALSE)</f>
        <v>38.10%</v>
      </c>
      <c r="AR137" s="227" t="str">
        <f>VLOOKUP(D137,四级成绩!B$2:C$178,2,FALSE)</f>
        <v>442</v>
      </c>
      <c r="AS137" s="226" t="str">
        <f>VLOOKUP(D137,必修课优良率!A$1:D$173,4,FALSE)</f>
        <v>否</v>
      </c>
    </row>
    <row r="138" spans="1:45">
      <c r="A138" s="211">
        <v>135</v>
      </c>
      <c r="B138" s="211">
        <v>107</v>
      </c>
      <c r="C138" s="211" t="s">
        <v>291</v>
      </c>
      <c r="D138" s="5" t="s">
        <v>292</v>
      </c>
      <c r="E138" s="211" t="str">
        <f>VLOOKUP(D138,美育!B$2:E$182,2,FALSE)</f>
        <v>化工类24-2班</v>
      </c>
      <c r="F138" s="214">
        <f>VLOOKUP(D138,互评分!C$2:F$181,4,FALSE)</f>
        <v>96.7142857142857</v>
      </c>
      <c r="G138" s="214">
        <f>VLOOKUP(D138,辅导员加分!B$2:C$176,2,FALSE)</f>
        <v>92</v>
      </c>
      <c r="H138" s="214">
        <f>VLOOKUP(D138,互评分!C$2:F$181,3,FALSE)</f>
        <v>98.3333333333333</v>
      </c>
      <c r="I138" s="214">
        <f>VLOOKUP(D138,互评分!C$2:F$181,2,FALSE)</f>
        <v>92</v>
      </c>
      <c r="J138" s="214">
        <f>F138*0.2</f>
        <v>19.3428571428571</v>
      </c>
      <c r="K138" s="214">
        <f>G138*0.5</f>
        <v>46</v>
      </c>
      <c r="L138" s="214">
        <f>H138*0.2</f>
        <v>19.6666666666667</v>
      </c>
      <c r="M138" s="214">
        <f>I138*0.1</f>
        <v>9.2</v>
      </c>
      <c r="N138" s="214">
        <f>SUM(J138:M138)*0.7</f>
        <v>65.9466666666667</v>
      </c>
      <c r="O138" s="214">
        <v>0</v>
      </c>
      <c r="P138" s="214">
        <v>0</v>
      </c>
      <c r="Q138" s="214">
        <v>0</v>
      </c>
      <c r="R138" s="214">
        <f>N138+O138+P138-Q138</f>
        <v>65.9466666666667</v>
      </c>
      <c r="S138" s="214">
        <f>R138*0.15</f>
        <v>9.892</v>
      </c>
      <c r="T138" s="215">
        <v>75.2926829268293</v>
      </c>
      <c r="U138" s="215">
        <v>61.5</v>
      </c>
      <c r="V138" s="216">
        <f>IF(U138&gt;0,T138*0.9+U138*0.1,T138)</f>
        <v>73.9134146341464</v>
      </c>
      <c r="W138" s="215">
        <v>0</v>
      </c>
      <c r="X138" s="215">
        <f>V138*0.85+W138</f>
        <v>62.8264024390244</v>
      </c>
      <c r="Y138" s="215">
        <f>0.7*X138</f>
        <v>43.9784817073171</v>
      </c>
      <c r="Z138" s="221">
        <f>VLOOKUP(D138,体测成绩!B$2:C$273,2,FALSE)</f>
        <v>69</v>
      </c>
      <c r="AA138" s="222" t="str">
        <f>VLOOKUP(D138,体育锻炼成绩!A$2:B$182,2,FALSE)</f>
        <v>100.00</v>
      </c>
      <c r="AB138" s="221">
        <f>0.8*Z138</f>
        <v>55.2</v>
      </c>
      <c r="AC138" s="221">
        <f>AA138*0.2</f>
        <v>20</v>
      </c>
      <c r="AD138" s="221">
        <f>SUM(AB138:AC138)*0.7</f>
        <v>52.64</v>
      </c>
      <c r="AE138" s="221">
        <v>0</v>
      </c>
      <c r="AF138" s="221">
        <f>AD138+AE138</f>
        <v>52.64</v>
      </c>
      <c r="AG138" s="221">
        <f>AF138*0.05</f>
        <v>2.632</v>
      </c>
      <c r="AH138" s="223">
        <f>VLOOKUP(D138,美育!B$2:F$182,5,FALSE)</f>
        <v>15</v>
      </c>
      <c r="AI138" s="223">
        <f>VLOOKUP(D138,美育!B$2:E$182,4,FALSE)</f>
        <v>0</v>
      </c>
      <c r="AJ138" s="223">
        <f>AH138+AI138</f>
        <v>15</v>
      </c>
      <c r="AK138" s="223">
        <f>AJ138*0.05</f>
        <v>0.75</v>
      </c>
      <c r="AL138" s="224">
        <f>VLOOKUP(D138,劳育基础分!B$3:AF$182,31,FALSE)</f>
        <v>40</v>
      </c>
      <c r="AM138" s="224">
        <v>0</v>
      </c>
      <c r="AN138" s="224">
        <f>AL138+AM138</f>
        <v>40</v>
      </c>
      <c r="AO138" s="224">
        <f>AN138*0.05</f>
        <v>2</v>
      </c>
      <c r="AP138" s="225">
        <f>S138+Y138+AG138+AK138+AO138</f>
        <v>59.2524817073171</v>
      </c>
      <c r="AQ138" s="226" t="str">
        <f>VLOOKUP(D138,必修课优良率!A$1:B$173,2,FALSE)</f>
        <v>66.67%</v>
      </c>
      <c r="AR138" s="227">
        <f>VLOOKUP(D138,四级成绩!B$2:C$178,2,FALSE)</f>
        <v>466</v>
      </c>
      <c r="AS138" s="226" t="str">
        <f>VLOOKUP(D138,必修课优良率!A$1:D$173,4,FALSE)</f>
        <v>否</v>
      </c>
    </row>
    <row r="139" spans="1:45">
      <c r="A139" s="211">
        <v>136</v>
      </c>
      <c r="B139" s="211">
        <v>126</v>
      </c>
      <c r="C139" s="211" t="s">
        <v>293</v>
      </c>
      <c r="D139" s="5" t="s">
        <v>294</v>
      </c>
      <c r="E139" s="211" t="str">
        <f>VLOOKUP(D139,美育!B$2:E$182,2,FALSE)</f>
        <v>化工类24-6班</v>
      </c>
      <c r="F139" s="214">
        <f>VLOOKUP(D139,互评分!C$2:F$181,4,FALSE)</f>
        <v>98.8076923076923</v>
      </c>
      <c r="G139" s="214">
        <f>VLOOKUP(D139,辅导员加分!B$2:C$176,2,FALSE)</f>
        <v>90</v>
      </c>
      <c r="H139" s="214">
        <f>VLOOKUP(D139,互评分!C$2:F$181,3,FALSE)</f>
        <v>100</v>
      </c>
      <c r="I139" s="214">
        <f>VLOOKUP(D139,互评分!C$2:F$181,2,FALSE)</f>
        <v>100</v>
      </c>
      <c r="J139" s="214">
        <f>F139*0.2</f>
        <v>19.7615384615385</v>
      </c>
      <c r="K139" s="214">
        <f>G139*0.5</f>
        <v>45</v>
      </c>
      <c r="L139" s="214">
        <f>H139*0.2</f>
        <v>20</v>
      </c>
      <c r="M139" s="214">
        <f>I139*0.1</f>
        <v>10</v>
      </c>
      <c r="N139" s="214">
        <f>SUM(J139:M139)*0.7</f>
        <v>66.3330769230769</v>
      </c>
      <c r="O139" s="214">
        <f>VLOOKUP(D139,学生干部加分!A$1:C$140,3,FALSE)</f>
        <v>4</v>
      </c>
      <c r="P139" s="214">
        <v>0</v>
      </c>
      <c r="Q139" s="214">
        <v>0</v>
      </c>
      <c r="R139" s="214">
        <f>N139+O139+P139-Q139</f>
        <v>70.3330769230769</v>
      </c>
      <c r="S139" s="214">
        <f>R139*0.15</f>
        <v>10.5499615384615</v>
      </c>
      <c r="T139" s="215">
        <v>73.9634146341463</v>
      </c>
      <c r="U139" s="215">
        <v>0</v>
      </c>
      <c r="V139" s="216">
        <f>IF(U139&gt;0,T139*0.9+U139*0.1,T139)</f>
        <v>73.9634146341463</v>
      </c>
      <c r="W139" s="215">
        <f>VLOOKUP(D139,智育加分汇总!A$2:C$44,3,FALSE)</f>
        <v>1.5</v>
      </c>
      <c r="X139" s="215">
        <f>V139*0.85+W139</f>
        <v>64.3689024390244</v>
      </c>
      <c r="Y139" s="215">
        <f>0.7*X139</f>
        <v>45.058231707317</v>
      </c>
      <c r="Z139" s="221">
        <f>VLOOKUP(D139,体测成绩!B$2:C$273,2,FALSE)</f>
        <v>58.6</v>
      </c>
      <c r="AA139" s="222" t="str">
        <f>VLOOKUP(D139,体育锻炼成绩!A$2:B$182,2,FALSE)</f>
        <v>100.00</v>
      </c>
      <c r="AB139" s="221">
        <f>0.8*Z139</f>
        <v>46.88</v>
      </c>
      <c r="AC139" s="221">
        <f>AA139*0.2</f>
        <v>20</v>
      </c>
      <c r="AD139" s="221">
        <f>SUM(AB139:AC139)*0.7</f>
        <v>46.816</v>
      </c>
      <c r="AE139" s="221">
        <v>0</v>
      </c>
      <c r="AF139" s="221">
        <f>AD139+AE139</f>
        <v>46.816</v>
      </c>
      <c r="AG139" s="221">
        <f>AF139*0.05</f>
        <v>2.3408</v>
      </c>
      <c r="AH139" s="223">
        <f>VLOOKUP(D139,美育!B$2:F$182,5,FALSE)</f>
        <v>0</v>
      </c>
      <c r="AI139" s="223">
        <f>VLOOKUP(D139,美育!B$2:E$182,4,FALSE)</f>
        <v>0</v>
      </c>
      <c r="AJ139" s="223">
        <f>AH139+AI139</f>
        <v>0</v>
      </c>
      <c r="AK139" s="223">
        <f>AJ139*0.05</f>
        <v>0</v>
      </c>
      <c r="AL139" s="224">
        <f>VLOOKUP(D139,劳育基础分!B$3:AF$182,31,FALSE)</f>
        <v>22</v>
      </c>
      <c r="AM139" s="224">
        <v>0</v>
      </c>
      <c r="AN139" s="224">
        <f>AL139+AM139</f>
        <v>22</v>
      </c>
      <c r="AO139" s="224">
        <f>AN139*0.05</f>
        <v>1.1</v>
      </c>
      <c r="AP139" s="225">
        <f>S139+Y139+AG139+AK139+AO139</f>
        <v>59.0489932457786</v>
      </c>
      <c r="AQ139" s="226" t="str">
        <f>VLOOKUP(D139,必修课优良率!A$1:B$173,2,FALSE)</f>
        <v>47.62%</v>
      </c>
      <c r="AR139" s="227" t="str">
        <f>VLOOKUP(D139,四级成绩!B$2:C$178,2,FALSE)</f>
        <v>533</v>
      </c>
      <c r="AS139" s="226" t="str">
        <f>VLOOKUP(D139,必修课优良率!A$1:D$173,4,FALSE)</f>
        <v>否</v>
      </c>
    </row>
    <row r="140" spans="1:45">
      <c r="A140" s="211">
        <v>137</v>
      </c>
      <c r="B140" s="211">
        <v>124</v>
      </c>
      <c r="C140" s="211" t="s">
        <v>295</v>
      </c>
      <c r="D140" s="5" t="s">
        <v>296</v>
      </c>
      <c r="E140" s="211" t="str">
        <f>VLOOKUP(D140,美育!B$2:E$182,2,FALSE)</f>
        <v>化工类24-3班</v>
      </c>
      <c r="F140" s="214">
        <f>VLOOKUP(D140,互评分!C$2:F$181,4,FALSE)</f>
        <v>99.4814814814815</v>
      </c>
      <c r="G140" s="214">
        <f>VLOOKUP(D140,辅导员加分!B$2:C$176,2,FALSE)</f>
        <v>92</v>
      </c>
      <c r="H140" s="214">
        <f>VLOOKUP(D140,互评分!C$2:F$181,3,FALSE)</f>
        <v>100</v>
      </c>
      <c r="I140" s="214">
        <f>VLOOKUP(D140,互评分!C$2:F$181,2,FALSE)</f>
        <v>99</v>
      </c>
      <c r="J140" s="214">
        <f>F140*0.2</f>
        <v>19.8962962962963</v>
      </c>
      <c r="K140" s="214">
        <f>G140*0.5</f>
        <v>46</v>
      </c>
      <c r="L140" s="214">
        <f>H140*0.2</f>
        <v>20</v>
      </c>
      <c r="M140" s="214">
        <f>I140*0.1</f>
        <v>9.9</v>
      </c>
      <c r="N140" s="214">
        <f>SUM(J140:M140)*0.7</f>
        <v>67.0574074074074</v>
      </c>
      <c r="O140" s="214">
        <v>0</v>
      </c>
      <c r="P140" s="214">
        <v>0</v>
      </c>
      <c r="Q140" s="214">
        <v>0</v>
      </c>
      <c r="R140" s="214">
        <f>N140+O140+P140-Q140</f>
        <v>67.0574074074074</v>
      </c>
      <c r="S140" s="214">
        <f>R140*0.15</f>
        <v>10.0586111111111</v>
      </c>
      <c r="T140" s="217">
        <v>74.0921052631579</v>
      </c>
      <c r="U140" s="217">
        <v>83</v>
      </c>
      <c r="V140" s="216">
        <f>IF(U140&gt;0,T140*0.9+U140*0.1,T140)</f>
        <v>74.9828947368421</v>
      </c>
      <c r="W140" s="215">
        <v>0</v>
      </c>
      <c r="X140" s="215">
        <f>V140*0.85+W140</f>
        <v>63.7354605263158</v>
      </c>
      <c r="Y140" s="215">
        <f>0.7*X140</f>
        <v>44.6148223684211</v>
      </c>
      <c r="Z140" s="221">
        <f>VLOOKUP(D140,体测成绩!B$2:C$273,2,FALSE)</f>
        <v>60</v>
      </c>
      <c r="AA140" s="222" t="str">
        <f>VLOOKUP(D140,体育锻炼成绩!A$2:B$182,2,FALSE)</f>
        <v>100.00</v>
      </c>
      <c r="AB140" s="221">
        <f>0.8*Z140</f>
        <v>48</v>
      </c>
      <c r="AC140" s="221">
        <f>AA140*0.2</f>
        <v>20</v>
      </c>
      <c r="AD140" s="221">
        <f>SUM(AB140:AC140)*0.7</f>
        <v>47.6</v>
      </c>
      <c r="AE140" s="221">
        <v>0</v>
      </c>
      <c r="AF140" s="221">
        <f>AD140+AE140</f>
        <v>47.6</v>
      </c>
      <c r="AG140" s="221">
        <f>AF140*0.05</f>
        <v>2.38</v>
      </c>
      <c r="AH140" s="223">
        <f>VLOOKUP(D140,美育!B$2:F$182,5,FALSE)</f>
        <v>15</v>
      </c>
      <c r="AI140" s="223">
        <f>VLOOKUP(D140,美育!B$2:E$182,4,FALSE)</f>
        <v>0</v>
      </c>
      <c r="AJ140" s="223">
        <f>AH140+AI140</f>
        <v>15</v>
      </c>
      <c r="AK140" s="223">
        <f>AJ140*0.05</f>
        <v>0.75</v>
      </c>
      <c r="AL140" s="224">
        <f>VLOOKUP(D140,劳育基础分!B$3:AF$182,31,FALSE)</f>
        <v>24</v>
      </c>
      <c r="AM140" s="224">
        <v>0</v>
      </c>
      <c r="AN140" s="224">
        <f>AL140+AM140</f>
        <v>24</v>
      </c>
      <c r="AO140" s="224">
        <f>AN140*0.05</f>
        <v>1.2</v>
      </c>
      <c r="AP140" s="225">
        <f>S140+Y140+AG140+AK140+AO140</f>
        <v>59.0034334795322</v>
      </c>
      <c r="AQ140" s="226" t="str">
        <f>VLOOKUP(D140,必修课优良率!A$1:B$173,2,FALSE)</f>
        <v>47.37%</v>
      </c>
      <c r="AR140" s="227">
        <f>VLOOKUP(D140,四级成绩!B$2:C$178,2,FALSE)</f>
        <v>0</v>
      </c>
      <c r="AS140" s="226" t="str">
        <f>VLOOKUP(D140,必修课优良率!A$1:D$173,4,FALSE)</f>
        <v>否</v>
      </c>
    </row>
    <row r="141" spans="1:45">
      <c r="A141" s="211">
        <v>138</v>
      </c>
      <c r="B141" s="211">
        <v>97</v>
      </c>
      <c r="C141" s="211">
        <v>2024010566</v>
      </c>
      <c r="D141" s="5" t="s">
        <v>297</v>
      </c>
      <c r="E141" s="211" t="str">
        <f>VLOOKUP(D141,美育!B$2:E$182,2,FALSE)</f>
        <v>化工类24-4班</v>
      </c>
      <c r="F141" s="214">
        <f>VLOOKUP(D141,互评分!C$2:F$181,4,FALSE)</f>
        <v>96.67857</v>
      </c>
      <c r="G141" s="214">
        <f>VLOOKUP(D141,辅导员加分!B$2:C$176,2,FALSE)</f>
        <v>90</v>
      </c>
      <c r="H141" s="214">
        <f>VLOOKUP(D141,互评分!C$2:F$181,3,FALSE)</f>
        <v>95.71429</v>
      </c>
      <c r="I141" s="214">
        <f>VLOOKUP(D141,互评分!C$2:F$181,2,FALSE)</f>
        <v>100</v>
      </c>
      <c r="J141" s="214">
        <f>F141*0.2</f>
        <v>19.335714</v>
      </c>
      <c r="K141" s="214">
        <f>G141*0.5</f>
        <v>45</v>
      </c>
      <c r="L141" s="214">
        <f>H141*0.2</f>
        <v>19.142858</v>
      </c>
      <c r="M141" s="214">
        <f>I141*0.1</f>
        <v>10</v>
      </c>
      <c r="N141" s="214">
        <f>SUM(J141:M141)*0.7</f>
        <v>65.4350004</v>
      </c>
      <c r="O141" s="214">
        <v>0</v>
      </c>
      <c r="P141" s="214">
        <v>0</v>
      </c>
      <c r="Q141" s="214">
        <v>0</v>
      </c>
      <c r="R141" s="214">
        <f>N141+O141+P141-Q141</f>
        <v>65.4350004</v>
      </c>
      <c r="S141" s="214">
        <f>R141*0.15</f>
        <v>9.81525006</v>
      </c>
      <c r="T141" s="215">
        <f>VLOOKUP(D141,[1]必修课成绩!C$71:AE$100,29,FALSE)</f>
        <v>76.35</v>
      </c>
      <c r="U141" s="215">
        <f>VLOOKUP(D141,[1]选修课成绩!C$72:AC$101,27,FALSE)</f>
        <v>0</v>
      </c>
      <c r="V141" s="216">
        <f>IF(U141&gt;0,T141*0.9+U141*0.1,T141)</f>
        <v>76.35</v>
      </c>
      <c r="W141" s="215">
        <v>0</v>
      </c>
      <c r="X141" s="215">
        <f>V141*0.85+W141</f>
        <v>64.8975</v>
      </c>
      <c r="Y141" s="215">
        <f>0.7*X141</f>
        <v>45.42825</v>
      </c>
      <c r="Z141" s="221">
        <f>VLOOKUP(D141,体测成绩!B$2:C$273,2,FALSE)</f>
        <v>73.5</v>
      </c>
      <c r="AA141" s="222" t="str">
        <f>VLOOKUP(D141,体育锻炼成绩!A$2:B$182,2,FALSE)</f>
        <v>100.00</v>
      </c>
      <c r="AB141" s="221">
        <f>0.8*Z141</f>
        <v>58.8</v>
      </c>
      <c r="AC141" s="221">
        <f>AA141*0.2</f>
        <v>20</v>
      </c>
      <c r="AD141" s="221">
        <f>SUM(AB141:AC141)*0.7</f>
        <v>55.16</v>
      </c>
      <c r="AE141" s="221">
        <v>0</v>
      </c>
      <c r="AF141" s="221">
        <f>AD141+AE141</f>
        <v>55.16</v>
      </c>
      <c r="AG141" s="221">
        <f>AF141*0.05</f>
        <v>2.758</v>
      </c>
      <c r="AH141" s="223">
        <f>VLOOKUP(D141,美育!B$2:F$182,5,FALSE)</f>
        <v>0</v>
      </c>
      <c r="AI141" s="223">
        <f>VLOOKUP(D141,美育!B$2:E$182,4,FALSE)</f>
        <v>0</v>
      </c>
      <c r="AJ141" s="223">
        <f>AH141+AI141</f>
        <v>0</v>
      </c>
      <c r="AK141" s="223">
        <f>AJ141*0.05</f>
        <v>0</v>
      </c>
      <c r="AL141" s="224">
        <f>VLOOKUP(D141,劳育基础分!B$3:AF$182,31,FALSE)</f>
        <v>20</v>
      </c>
      <c r="AM141" s="224">
        <v>0</v>
      </c>
      <c r="AN141" s="224">
        <f>AL141+AM141</f>
        <v>20</v>
      </c>
      <c r="AO141" s="224">
        <f>AN141*0.05</f>
        <v>1</v>
      </c>
      <c r="AP141" s="225">
        <f>S141+Y141+AG141+AK141+AO141</f>
        <v>59.00150006</v>
      </c>
      <c r="AQ141" s="226" t="str">
        <f>VLOOKUP(D141,必修课优良率!A$1:B$173,2,FALSE)</f>
        <v>42.86%</v>
      </c>
      <c r="AR141" s="227">
        <f>VLOOKUP(D141,四级成绩!B$2:C$178,2,FALSE)</f>
        <v>518</v>
      </c>
      <c r="AS141" s="226" t="str">
        <f>VLOOKUP(D141,必修课优良率!A$1:D$173,4,FALSE)</f>
        <v>否</v>
      </c>
    </row>
    <row r="142" spans="1:45">
      <c r="A142" s="211">
        <v>139</v>
      </c>
      <c r="B142" s="211">
        <v>156</v>
      </c>
      <c r="C142" s="211">
        <v>2024010612</v>
      </c>
      <c r="D142" s="5" t="s">
        <v>298</v>
      </c>
      <c r="E142" s="211" t="str">
        <f>VLOOKUP(D142,美育!B$2:E$182,2,FALSE)</f>
        <v>化工类24-6班</v>
      </c>
      <c r="F142" s="214">
        <f>VLOOKUP(D142,互评分!C$2:F$181,4,FALSE)</f>
        <v>98.8846153846154</v>
      </c>
      <c r="G142" s="214">
        <f>VLOOKUP(D142,辅导员加分!B$2:C$176,2,FALSE)</f>
        <v>92</v>
      </c>
      <c r="H142" s="214">
        <f>VLOOKUP(D142,互评分!C$2:F$181,3,FALSE)</f>
        <v>100</v>
      </c>
      <c r="I142" s="214">
        <f>VLOOKUP(D142,互评分!C$2:F$181,2,FALSE)</f>
        <v>100</v>
      </c>
      <c r="J142" s="214">
        <f>F142*0.2</f>
        <v>19.7769230769231</v>
      </c>
      <c r="K142" s="214">
        <f>G142*0.5</f>
        <v>46</v>
      </c>
      <c r="L142" s="214">
        <f>H142*0.2</f>
        <v>20</v>
      </c>
      <c r="M142" s="214">
        <f>I142*0.1</f>
        <v>10</v>
      </c>
      <c r="N142" s="214">
        <f>SUM(J142:M142)*0.7</f>
        <v>67.0438461538462</v>
      </c>
      <c r="O142" s="214">
        <f>VLOOKUP(D142,学生干部加分!A$1:C$140,3,FALSE)</f>
        <v>2</v>
      </c>
      <c r="P142" s="214">
        <v>0</v>
      </c>
      <c r="Q142" s="214">
        <v>0</v>
      </c>
      <c r="R142" s="214">
        <f>N142+O142+P142-Q142</f>
        <v>69.0438461538462</v>
      </c>
      <c r="S142" s="214">
        <f>R142*0.15</f>
        <v>10.3565769230769</v>
      </c>
      <c r="T142" s="215">
        <f>VLOOKUP(D142,[1]必修课成绩!C$71:AE$100,29,FALSE)</f>
        <v>69.025</v>
      </c>
      <c r="U142" s="215">
        <f>VLOOKUP(D142,[1]选修课成绩!C$72:AC$101,27,FALSE)</f>
        <v>75</v>
      </c>
      <c r="V142" s="216">
        <f>IF(U142&gt;0,T142*0.9+U142*0.1,T142)</f>
        <v>69.6225</v>
      </c>
      <c r="W142" s="215">
        <v>0</v>
      </c>
      <c r="X142" s="215">
        <f>V142*0.85+W142</f>
        <v>59.179125</v>
      </c>
      <c r="Y142" s="215">
        <f>0.7*X142</f>
        <v>41.4253875</v>
      </c>
      <c r="Z142" s="221">
        <f>VLOOKUP(D142,体测成绩!B$2:C$273,2,FALSE)</f>
        <v>80.2</v>
      </c>
      <c r="AA142" s="222" t="str">
        <f>VLOOKUP(D142,体育锻炼成绩!A$2:B$182,2,FALSE)</f>
        <v>100.00</v>
      </c>
      <c r="AB142" s="221">
        <f>0.8*Z142</f>
        <v>64.16</v>
      </c>
      <c r="AC142" s="221">
        <f>AA142*0.2</f>
        <v>20</v>
      </c>
      <c r="AD142" s="221">
        <f>SUM(AB142:AC142)*0.7</f>
        <v>58.912</v>
      </c>
      <c r="AE142" s="221">
        <f>VLOOKUP(D142,体育加分汇总!A$1:C$79,3,FALSE)</f>
        <v>8</v>
      </c>
      <c r="AF142" s="221">
        <f>AD142+AE142</f>
        <v>66.912</v>
      </c>
      <c r="AG142" s="221">
        <f>AF142*0.05</f>
        <v>3.3456</v>
      </c>
      <c r="AH142" s="223">
        <f>VLOOKUP(D142,美育!B$2:F$182,5,FALSE)</f>
        <v>35</v>
      </c>
      <c r="AI142" s="223">
        <f>VLOOKUP(D142,美育!B$2:E$182,4,FALSE)</f>
        <v>0</v>
      </c>
      <c r="AJ142" s="223">
        <f>AH142+AI142</f>
        <v>35</v>
      </c>
      <c r="AK142" s="223">
        <f>AJ142*0.05</f>
        <v>1.75</v>
      </c>
      <c r="AL142" s="224">
        <f>VLOOKUP(D142,劳育基础分!B$3:AF$182,31,FALSE)</f>
        <v>42</v>
      </c>
      <c r="AM142" s="224">
        <v>0</v>
      </c>
      <c r="AN142" s="224">
        <f>AL142+AM142</f>
        <v>42</v>
      </c>
      <c r="AO142" s="224">
        <f>AN142*0.05</f>
        <v>2.1</v>
      </c>
      <c r="AP142" s="225">
        <f>S142+Y142+AG142+AK142+AO142</f>
        <v>58.9775644230769</v>
      </c>
      <c r="AQ142" s="226" t="str">
        <f>VLOOKUP(D142,必修课优良率!A$1:B$173,2,FALSE)</f>
        <v>52.38%</v>
      </c>
      <c r="AR142" s="227">
        <f>VLOOKUP(D142,四级成绩!B$2:C$178,2,FALSE)</f>
        <v>427</v>
      </c>
      <c r="AS142" s="226" t="str">
        <f>VLOOKUP(D142,必修课优良率!A$1:D$173,4,FALSE)</f>
        <v>是</v>
      </c>
    </row>
    <row r="143" spans="1:45">
      <c r="A143" s="211">
        <v>140</v>
      </c>
      <c r="B143" s="211">
        <v>160</v>
      </c>
      <c r="C143" s="211">
        <v>2024010613</v>
      </c>
      <c r="D143" s="5" t="s">
        <v>299</v>
      </c>
      <c r="E143" s="211" t="str">
        <f>VLOOKUP(D143,美育!B$2:E$182,2,FALSE)</f>
        <v>化工类24-6班</v>
      </c>
      <c r="F143" s="214">
        <f>VLOOKUP(D143,互评分!C$2:F$181,4,FALSE)</f>
        <v>98.9615384615385</v>
      </c>
      <c r="G143" s="214">
        <f>VLOOKUP(D143,辅导员加分!B$2:C$176,2,FALSE)</f>
        <v>90</v>
      </c>
      <c r="H143" s="214">
        <f>VLOOKUP(D143,互评分!C$2:F$181,3,FALSE)</f>
        <v>100</v>
      </c>
      <c r="I143" s="214">
        <f>VLOOKUP(D143,互评分!C$2:F$181,2,FALSE)</f>
        <v>100</v>
      </c>
      <c r="J143" s="214">
        <f>F143*0.2</f>
        <v>19.7923076923077</v>
      </c>
      <c r="K143" s="214">
        <f>G143*0.5</f>
        <v>45</v>
      </c>
      <c r="L143" s="214">
        <f>H143*0.2</f>
        <v>20</v>
      </c>
      <c r="M143" s="214">
        <f>I143*0.1</f>
        <v>10</v>
      </c>
      <c r="N143" s="214">
        <f>SUM(J143:M143)*0.7</f>
        <v>66.3546153846154</v>
      </c>
      <c r="O143" s="214">
        <f>VLOOKUP(D143,学生干部加分!A$1:C$140,3,FALSE)</f>
        <v>8</v>
      </c>
      <c r="P143" s="214">
        <v>0</v>
      </c>
      <c r="Q143" s="214">
        <v>0</v>
      </c>
      <c r="R143" s="214">
        <f>N143+O143+P143-Q143</f>
        <v>74.3546153846154</v>
      </c>
      <c r="S143" s="214">
        <f>R143*0.15</f>
        <v>11.1531923076923</v>
      </c>
      <c r="T143" s="215">
        <f>VLOOKUP(D143,[1]必修课成绩!C$71:AE$100,29,FALSE)</f>
        <v>67.9</v>
      </c>
      <c r="U143" s="215">
        <f>VLOOKUP(D143,[1]选修课成绩!C$72:AC$101,27,FALSE)</f>
        <v>84.52631579</v>
      </c>
      <c r="V143" s="216">
        <f>IF(U143&gt;0,T143*0.9+U143*0.1,T143)</f>
        <v>69.562631579</v>
      </c>
      <c r="W143" s="215">
        <v>0</v>
      </c>
      <c r="X143" s="215">
        <f>V143*0.85+W143</f>
        <v>59.12823684215</v>
      </c>
      <c r="Y143" s="215">
        <f>0.7*X143</f>
        <v>41.389765789505</v>
      </c>
      <c r="Z143" s="221">
        <f>VLOOKUP(D143,体测成绩!B$2:C$273,2,FALSE)</f>
        <v>81.2</v>
      </c>
      <c r="AA143" s="222" t="str">
        <f>VLOOKUP(D143,体育锻炼成绩!A$2:B$182,2,FALSE)</f>
        <v>100.00</v>
      </c>
      <c r="AB143" s="221">
        <f>0.8*Z143</f>
        <v>64.96</v>
      </c>
      <c r="AC143" s="221">
        <f>AA143*0.2</f>
        <v>20</v>
      </c>
      <c r="AD143" s="221">
        <f>SUM(AB143:AC143)*0.7</f>
        <v>59.472</v>
      </c>
      <c r="AE143" s="221">
        <v>0</v>
      </c>
      <c r="AF143" s="221">
        <f>AD143+AE143</f>
        <v>59.472</v>
      </c>
      <c r="AG143" s="221">
        <f>AF143*0.05</f>
        <v>2.9736</v>
      </c>
      <c r="AH143" s="223">
        <f>VLOOKUP(D143,美育!B$2:F$182,5,FALSE)</f>
        <v>18</v>
      </c>
      <c r="AI143" s="223">
        <f>VLOOKUP(D143,美育!B$2:E$182,4,FALSE)</f>
        <v>6</v>
      </c>
      <c r="AJ143" s="223">
        <f>AH143+AI143</f>
        <v>24</v>
      </c>
      <c r="AK143" s="223">
        <f>AJ143*0.05</f>
        <v>1.2</v>
      </c>
      <c r="AL143" s="224">
        <f>VLOOKUP(D143,劳育基础分!B$3:AF$182,31,FALSE)</f>
        <v>42</v>
      </c>
      <c r="AM143" s="224">
        <v>0</v>
      </c>
      <c r="AN143" s="224">
        <f>AL143+AM143</f>
        <v>42</v>
      </c>
      <c r="AO143" s="224">
        <f>AN143*0.05</f>
        <v>2.1</v>
      </c>
      <c r="AP143" s="225">
        <f>S143+Y143+AG143+AK143+AO143</f>
        <v>58.8165580971973</v>
      </c>
      <c r="AQ143" s="226" t="str">
        <f>VLOOKUP(D143,必修课优良率!A$1:B$173,2,FALSE)</f>
        <v>52.38%</v>
      </c>
      <c r="AR143" s="227">
        <f>VLOOKUP(D143,四级成绩!B$2:C$178,2,FALSE)</f>
        <v>481</v>
      </c>
      <c r="AS143" s="226" t="str">
        <f>VLOOKUP(D143,必修课优良率!A$1:D$173,4,FALSE)</f>
        <v>是</v>
      </c>
    </row>
    <row r="144" spans="1:45">
      <c r="A144" s="211">
        <v>141</v>
      </c>
      <c r="B144" s="211">
        <v>116</v>
      </c>
      <c r="C144" s="211">
        <v>2024010562</v>
      </c>
      <c r="D144" s="5" t="s">
        <v>300</v>
      </c>
      <c r="E144" s="211" t="str">
        <f>VLOOKUP(D144,美育!B$2:E$182,2,FALSE)</f>
        <v>化工类24-4班</v>
      </c>
      <c r="F144" s="214">
        <f>VLOOKUP(D144,互评分!C$2:F$181,4,FALSE)</f>
        <v>96.64286</v>
      </c>
      <c r="G144" s="214">
        <f>VLOOKUP(D144,辅导员加分!B$2:C$176,2,FALSE)</f>
        <v>90</v>
      </c>
      <c r="H144" s="214">
        <f>VLOOKUP(D144,互评分!C$2:F$181,3,FALSE)</f>
        <v>95.71429</v>
      </c>
      <c r="I144" s="214">
        <f>VLOOKUP(D144,互评分!C$2:F$181,2,FALSE)</f>
        <v>100</v>
      </c>
      <c r="J144" s="214">
        <f>F144*0.2</f>
        <v>19.328572</v>
      </c>
      <c r="K144" s="214">
        <f>G144*0.5</f>
        <v>45</v>
      </c>
      <c r="L144" s="214">
        <f>H144*0.2</f>
        <v>19.142858</v>
      </c>
      <c r="M144" s="214">
        <f>I144*0.1</f>
        <v>10</v>
      </c>
      <c r="N144" s="214">
        <f>SUM(J144:M144)*0.7</f>
        <v>65.430001</v>
      </c>
      <c r="O144" s="214">
        <f>VLOOKUP(D144,学生干部加分!A$1:C$140,3,FALSE)</f>
        <v>4</v>
      </c>
      <c r="P144" s="214">
        <v>0</v>
      </c>
      <c r="Q144" s="214">
        <v>0</v>
      </c>
      <c r="R144" s="214">
        <f>N144+O144+P144-Q144</f>
        <v>69.430001</v>
      </c>
      <c r="S144" s="214">
        <f>R144*0.15</f>
        <v>10.41450015</v>
      </c>
      <c r="T144" s="215">
        <f>VLOOKUP(D144,[1]必修课成绩!C$71:AE$100,29,FALSE)</f>
        <v>74.55</v>
      </c>
      <c r="U144" s="215">
        <f>VLOOKUP(D144,[1]选修课成绩!C$72:AC$101,27,FALSE)</f>
        <v>0</v>
      </c>
      <c r="V144" s="216">
        <f>IF(U144&gt;0,T144*0.9+U144*0.1,T144)</f>
        <v>74.55</v>
      </c>
      <c r="W144" s="215">
        <v>0</v>
      </c>
      <c r="X144" s="215">
        <f>V144*0.85+W144</f>
        <v>63.3675</v>
      </c>
      <c r="Y144" s="215">
        <f>0.7*X144</f>
        <v>44.35725</v>
      </c>
      <c r="Z144" s="221">
        <f>VLOOKUP(D144,体测成绩!B$2:C$273,2,FALSE)</f>
        <v>74.4</v>
      </c>
      <c r="AA144" s="222" t="str">
        <f>VLOOKUP(D144,体育锻炼成绩!A$2:B$182,2,FALSE)</f>
        <v>100.00</v>
      </c>
      <c r="AB144" s="221">
        <f>0.8*Z144</f>
        <v>59.52</v>
      </c>
      <c r="AC144" s="221">
        <f>AA144*0.2</f>
        <v>20</v>
      </c>
      <c r="AD144" s="221">
        <f>SUM(AB144:AC144)*0.7</f>
        <v>55.664</v>
      </c>
      <c r="AE144" s="221">
        <v>0</v>
      </c>
      <c r="AF144" s="221">
        <f>AD144+AE144</f>
        <v>55.664</v>
      </c>
      <c r="AG144" s="221">
        <f>AF144*0.05</f>
        <v>2.7832</v>
      </c>
      <c r="AH144" s="223">
        <f>VLOOKUP(D144,美育!B$2:F$182,5,FALSE)</f>
        <v>3</v>
      </c>
      <c r="AI144" s="223">
        <f>VLOOKUP(D144,美育!B$2:E$182,4,FALSE)</f>
        <v>0</v>
      </c>
      <c r="AJ144" s="223">
        <f>AH144+AI144</f>
        <v>3</v>
      </c>
      <c r="AK144" s="223">
        <f>AJ144*0.05</f>
        <v>0.15</v>
      </c>
      <c r="AL144" s="224">
        <f>VLOOKUP(D144,劳育基础分!B$3:AF$182,31,FALSE)</f>
        <v>20</v>
      </c>
      <c r="AM144" s="224">
        <v>0</v>
      </c>
      <c r="AN144" s="224">
        <f>AL144+AM144</f>
        <v>20</v>
      </c>
      <c r="AO144" s="224">
        <f>AN144*0.05</f>
        <v>1</v>
      </c>
      <c r="AP144" s="225">
        <f>S144+Y144+AG144+AK144+AO144</f>
        <v>58.70495015</v>
      </c>
      <c r="AQ144" s="226" t="str">
        <f>VLOOKUP(D144,必修课优良率!A$1:B$173,2,FALSE)</f>
        <v>42.86%</v>
      </c>
      <c r="AR144" s="227">
        <f>VLOOKUP(D144,四级成绩!B$2:C$178,2,FALSE)</f>
        <v>490</v>
      </c>
      <c r="AS144" s="226" t="str">
        <f>VLOOKUP(D144,必修课优良率!A$1:D$173,4,FALSE)</f>
        <v>否</v>
      </c>
    </row>
    <row r="145" spans="1:45">
      <c r="A145" s="211">
        <v>142</v>
      </c>
      <c r="B145" s="211">
        <v>145</v>
      </c>
      <c r="C145" s="211">
        <v>2024010542</v>
      </c>
      <c r="D145" s="5" t="s">
        <v>301</v>
      </c>
      <c r="E145" s="211" t="str">
        <f>VLOOKUP(D145,美育!B$2:E$182,2,FALSE)</f>
        <v>化工类24-3班</v>
      </c>
      <c r="F145" s="214">
        <f>VLOOKUP(D145,互评分!C$2:F$181,4,FALSE)</f>
        <v>98.7857142857143</v>
      </c>
      <c r="G145" s="214">
        <f>VLOOKUP(D145,辅导员加分!B$2:C$176,2,FALSE)</f>
        <v>92</v>
      </c>
      <c r="H145" s="214">
        <f>VLOOKUP(D145,互评分!C$2:F$181,3,FALSE)</f>
        <v>100</v>
      </c>
      <c r="I145" s="214">
        <f>VLOOKUP(D145,互评分!C$2:F$181,2,FALSE)</f>
        <v>99</v>
      </c>
      <c r="J145" s="214">
        <f>F145*0.2</f>
        <v>19.7571428571429</v>
      </c>
      <c r="K145" s="214">
        <f>G145*0.5</f>
        <v>46</v>
      </c>
      <c r="L145" s="214">
        <f>H145*0.2</f>
        <v>20</v>
      </c>
      <c r="M145" s="214">
        <f>I145*0.1</f>
        <v>9.9</v>
      </c>
      <c r="N145" s="214">
        <f>SUM(J145:M145)*0.7</f>
        <v>66.96</v>
      </c>
      <c r="O145" s="214">
        <v>0</v>
      </c>
      <c r="P145" s="214">
        <v>0</v>
      </c>
      <c r="Q145" s="214">
        <v>0</v>
      </c>
      <c r="R145" s="214">
        <f>N145+O145+P145-Q145</f>
        <v>66.96</v>
      </c>
      <c r="S145" s="214">
        <f>R145*0.15</f>
        <v>10.044</v>
      </c>
      <c r="T145" s="215">
        <f>VLOOKUP(D145,[1]必修课成绩!C$71:AE$100,29,FALSE)</f>
        <v>71.7375</v>
      </c>
      <c r="U145" s="215">
        <f>VLOOKUP(D145,[1]选修课成绩!C$72:AC$101,27,FALSE)</f>
        <v>0</v>
      </c>
      <c r="V145" s="216">
        <f>IF(U145&gt;0,T145*0.9+U145*0.1,T145)</f>
        <v>71.7375</v>
      </c>
      <c r="W145" s="215">
        <v>0</v>
      </c>
      <c r="X145" s="215">
        <f>V145*0.85+W145</f>
        <v>60.976875</v>
      </c>
      <c r="Y145" s="215">
        <f>0.7*X145</f>
        <v>42.6838125</v>
      </c>
      <c r="Z145" s="221">
        <f>VLOOKUP(D145,体测成绩!B$2:C$273,2,FALSE)</f>
        <v>71.6</v>
      </c>
      <c r="AA145" s="222" t="str">
        <f>VLOOKUP(D145,体育锻炼成绩!A$2:B$182,2,FALSE)</f>
        <v>100.00</v>
      </c>
      <c r="AB145" s="221">
        <f>0.8*Z145</f>
        <v>57.28</v>
      </c>
      <c r="AC145" s="221">
        <f>AA145*0.2</f>
        <v>20</v>
      </c>
      <c r="AD145" s="221">
        <f>SUM(AB145:AC145)*0.7</f>
        <v>54.096</v>
      </c>
      <c r="AE145" s="221">
        <f>VLOOKUP(D145,体育加分汇总!A$1:C$79,3,FALSE)</f>
        <v>0</v>
      </c>
      <c r="AF145" s="221">
        <f>AD145+AE145</f>
        <v>54.096</v>
      </c>
      <c r="AG145" s="221">
        <f>AF145*0.05</f>
        <v>2.7048</v>
      </c>
      <c r="AH145" s="223">
        <f>VLOOKUP(D145,美育!B$2:F$182,5,FALSE)</f>
        <v>25</v>
      </c>
      <c r="AI145" s="223">
        <f>VLOOKUP(D145,美育!B$2:E$182,4,FALSE)</f>
        <v>0</v>
      </c>
      <c r="AJ145" s="223">
        <f>AH145+AI145</f>
        <v>25</v>
      </c>
      <c r="AK145" s="223">
        <f>AJ145*0.05</f>
        <v>1.25</v>
      </c>
      <c r="AL145" s="224">
        <f>VLOOKUP(D145,劳育基础分!B$3:AF$182,31,FALSE)</f>
        <v>40</v>
      </c>
      <c r="AM145" s="224">
        <v>0</v>
      </c>
      <c r="AN145" s="224">
        <f>AL145+AM145</f>
        <v>40</v>
      </c>
      <c r="AO145" s="224">
        <f>AN145*0.05</f>
        <v>2</v>
      </c>
      <c r="AP145" s="225">
        <f>S145+Y145+AG145+AK145+AO145</f>
        <v>58.6826125</v>
      </c>
      <c r="AQ145" s="226" t="str">
        <f>VLOOKUP(D145,必修课优良率!A$1:B$173,2,FALSE)</f>
        <v>52.38%</v>
      </c>
      <c r="AR145" s="227">
        <f>VLOOKUP(D145,四级成绩!B$2:C$178,2,FALSE)</f>
        <v>505</v>
      </c>
      <c r="AS145" s="226" t="str">
        <f>VLOOKUP(D145,必修课优良率!A$1:D$173,4,FALSE)</f>
        <v>是</v>
      </c>
    </row>
    <row r="146" spans="1:45">
      <c r="A146" s="211">
        <v>143</v>
      </c>
      <c r="B146" s="211">
        <v>106</v>
      </c>
      <c r="C146" s="211" t="s">
        <v>302</v>
      </c>
      <c r="D146" s="5" t="s">
        <v>303</v>
      </c>
      <c r="E146" s="211" t="str">
        <f>VLOOKUP(D146,美育!B$2:E$182,2,FALSE)</f>
        <v>化工类24-4班</v>
      </c>
      <c r="F146" s="214">
        <f>VLOOKUP(D146,互评分!C$2:F$181,4,FALSE)</f>
        <v>96.964</v>
      </c>
      <c r="G146" s="214">
        <f>VLOOKUP(D146,辅导员加分!B$2:C$176,2,FALSE)</f>
        <v>90</v>
      </c>
      <c r="H146" s="214">
        <f>VLOOKUP(D146,互评分!C$2:F$181,3,FALSE)</f>
        <v>98.42857</v>
      </c>
      <c r="I146" s="214">
        <f>VLOOKUP(D146,互评分!C$2:F$181,2,FALSE)</f>
        <v>100</v>
      </c>
      <c r="J146" s="214">
        <f>F146*0.2</f>
        <v>19.3928</v>
      </c>
      <c r="K146" s="214">
        <f>G146*0.5</f>
        <v>45</v>
      </c>
      <c r="L146" s="214">
        <f>H146*0.2</f>
        <v>19.685714</v>
      </c>
      <c r="M146" s="214">
        <f>I146*0.1</f>
        <v>10</v>
      </c>
      <c r="N146" s="214">
        <f>SUM(J146:M146)*0.7</f>
        <v>65.8549598</v>
      </c>
      <c r="O146" s="214">
        <v>0</v>
      </c>
      <c r="P146" s="214">
        <v>0</v>
      </c>
      <c r="Q146" s="214">
        <v>0</v>
      </c>
      <c r="R146" s="214">
        <f>N146+O146+P146-Q146</f>
        <v>65.8549598</v>
      </c>
      <c r="S146" s="214">
        <f>R146*0.15</f>
        <v>9.87824397</v>
      </c>
      <c r="T146" s="217">
        <f>VLOOKUP(D146,[2]必修课成绩!C$59:BO$82,65,FALSE)</f>
        <v>75.3536585365854</v>
      </c>
      <c r="U146" s="217">
        <f>VLOOKUP(D146,[2]选修课成绩!C$60:BI$83,59,FALSE)</f>
        <v>84</v>
      </c>
      <c r="V146" s="216">
        <f>IF(U146&gt;0,T146*0.9+U146*0.1,T146)</f>
        <v>76.2182926829269</v>
      </c>
      <c r="W146" s="215">
        <v>0</v>
      </c>
      <c r="X146" s="215">
        <f>V146*0.85+W146</f>
        <v>64.7855487804878</v>
      </c>
      <c r="Y146" s="215">
        <f>0.7*X146</f>
        <v>45.3498841463415</v>
      </c>
      <c r="Z146" s="221">
        <f>VLOOKUP(D146,体测成绩!B$2:C$273,2,FALSE)</f>
        <v>72.2</v>
      </c>
      <c r="AA146" s="222" t="str">
        <f>VLOOKUP(D146,体育锻炼成绩!A$2:B$182,2,FALSE)</f>
        <v>0.00</v>
      </c>
      <c r="AB146" s="221">
        <f>0.8*Z146</f>
        <v>57.76</v>
      </c>
      <c r="AC146" s="221">
        <f>AA146*0.2</f>
        <v>0</v>
      </c>
      <c r="AD146" s="221">
        <f>SUM(AB146:AC146)*0.7</f>
        <v>40.432</v>
      </c>
      <c r="AE146" s="221">
        <v>0</v>
      </c>
      <c r="AF146" s="221">
        <f>AD146+AE146</f>
        <v>40.432</v>
      </c>
      <c r="AG146" s="221">
        <f>AF146*0.05</f>
        <v>2.0216</v>
      </c>
      <c r="AH146" s="223">
        <f>VLOOKUP(D146,美育!B$2:F$182,5,FALSE)</f>
        <v>0</v>
      </c>
      <c r="AI146" s="223">
        <f>VLOOKUP(D146,美育!B$2:E$182,4,FALSE)</f>
        <v>0</v>
      </c>
      <c r="AJ146" s="223">
        <f>AH146+AI146</f>
        <v>0</v>
      </c>
      <c r="AK146" s="223">
        <f>AJ146*0.05</f>
        <v>0</v>
      </c>
      <c r="AL146" s="224">
        <f>VLOOKUP(D146,劳育基础分!B$3:AF$182,31,FALSE)</f>
        <v>28</v>
      </c>
      <c r="AM146" s="224">
        <v>0</v>
      </c>
      <c r="AN146" s="224">
        <f>AL146+AM146</f>
        <v>28</v>
      </c>
      <c r="AO146" s="224">
        <f>AN146*0.05</f>
        <v>1.4</v>
      </c>
      <c r="AP146" s="225">
        <f>S146+Y146+AG146+AK146+AO146</f>
        <v>58.6497281163415</v>
      </c>
      <c r="AQ146" s="226" t="str">
        <f>VLOOKUP(D146,必修课优良率!A$1:B$173,2,FALSE)</f>
        <v>52.38%</v>
      </c>
      <c r="AR146" s="227">
        <v>0</v>
      </c>
      <c r="AS146" s="226" t="str">
        <f>VLOOKUP(D146,必修课优良率!A$1:D$173,4,FALSE)</f>
        <v>否</v>
      </c>
    </row>
    <row r="147" spans="1:45">
      <c r="A147" s="211">
        <v>144</v>
      </c>
      <c r="B147" s="211">
        <v>144</v>
      </c>
      <c r="C147" s="211" t="s">
        <v>304</v>
      </c>
      <c r="D147" s="5" t="s">
        <v>305</v>
      </c>
      <c r="E147" s="211" t="str">
        <f>VLOOKUP(D147,美育!B$2:E$182,2,FALSE)</f>
        <v>化工类24-3班</v>
      </c>
      <c r="F147" s="214">
        <f>VLOOKUP(D147,互评分!C$2:F$181,4,FALSE)</f>
        <v>99.4074074074074</v>
      </c>
      <c r="G147" s="214">
        <f>VLOOKUP(D147,辅导员加分!B$2:C$176,2,FALSE)</f>
        <v>94</v>
      </c>
      <c r="H147" s="214">
        <f>VLOOKUP(D147,互评分!C$2:F$181,3,FALSE)</f>
        <v>100</v>
      </c>
      <c r="I147" s="214">
        <f>VLOOKUP(D147,互评分!C$2:F$181,2,FALSE)</f>
        <v>99</v>
      </c>
      <c r="J147" s="214">
        <f>F147*0.2</f>
        <v>19.8814814814815</v>
      </c>
      <c r="K147" s="214">
        <f>G147*0.5</f>
        <v>47</v>
      </c>
      <c r="L147" s="214">
        <f>H147*0.2</f>
        <v>20</v>
      </c>
      <c r="M147" s="214">
        <f>I147*0.1</f>
        <v>9.9</v>
      </c>
      <c r="N147" s="214">
        <f>SUM(J147:M147)*0.7</f>
        <v>67.747037037037</v>
      </c>
      <c r="O147" s="214">
        <f>VLOOKUP(D147,学生干部加分!A$1:C$140,3,FALSE)</f>
        <v>4</v>
      </c>
      <c r="P147" s="214">
        <v>0</v>
      </c>
      <c r="Q147" s="214">
        <v>0</v>
      </c>
      <c r="R147" s="214">
        <f>N147+O147+P147-Q147</f>
        <v>71.747037037037</v>
      </c>
      <c r="S147" s="214">
        <f>R147*0.15</f>
        <v>10.7620555555556</v>
      </c>
      <c r="T147" s="217">
        <v>71.8690476190476</v>
      </c>
      <c r="U147" s="217">
        <v>74</v>
      </c>
      <c r="V147" s="216">
        <f>IF(U147&gt;0,T147*0.9+U147*0.1,T147)</f>
        <v>72.0821428571429</v>
      </c>
      <c r="W147" s="215">
        <v>0</v>
      </c>
      <c r="X147" s="215">
        <f>V147*0.85+W147</f>
        <v>61.2698214285714</v>
      </c>
      <c r="Y147" s="215">
        <f>0.7*X147</f>
        <v>42.888875</v>
      </c>
      <c r="Z147" s="221">
        <f>VLOOKUP(D147,体测成绩!B$2:C$273,2,FALSE)</f>
        <v>72.6</v>
      </c>
      <c r="AA147" s="222">
        <v>100</v>
      </c>
      <c r="AB147" s="221">
        <f>0.8*Z147</f>
        <v>58.08</v>
      </c>
      <c r="AC147" s="221">
        <f>AA147*0.2</f>
        <v>20</v>
      </c>
      <c r="AD147" s="221">
        <f>SUM(AB147:AC147)*0.7</f>
        <v>54.656</v>
      </c>
      <c r="AE147" s="221">
        <v>0</v>
      </c>
      <c r="AF147" s="221">
        <f>AD147+AE147</f>
        <v>54.656</v>
      </c>
      <c r="AG147" s="221">
        <f>AF147*0.05</f>
        <v>2.7328</v>
      </c>
      <c r="AH147" s="223">
        <f>VLOOKUP(D147,美育!B$2:F$182,5,FALSE)</f>
        <v>0</v>
      </c>
      <c r="AI147" s="223">
        <f>VLOOKUP(D147,美育!B$2:E$182,4,FALSE)</f>
        <v>0</v>
      </c>
      <c r="AJ147" s="223">
        <f>AH147+AI147</f>
        <v>0</v>
      </c>
      <c r="AK147" s="223">
        <f>AJ147*0.05</f>
        <v>0</v>
      </c>
      <c r="AL147" s="224">
        <f>VLOOKUP(D147,劳育基础分!B$3:AF$182,31,FALSE)</f>
        <v>42</v>
      </c>
      <c r="AM147" s="224">
        <v>0</v>
      </c>
      <c r="AN147" s="224">
        <f>AL147+AM147</f>
        <v>42</v>
      </c>
      <c r="AO147" s="224">
        <f>AN147*0.05</f>
        <v>2.1</v>
      </c>
      <c r="AP147" s="225">
        <f>S147+Y147+AG147+AK147+AO147</f>
        <v>58.4837305555556</v>
      </c>
      <c r="AQ147" s="226" t="str">
        <f>VLOOKUP(D147,必修课优良率!A$1:B$173,2,FALSE)</f>
        <v>52.38%</v>
      </c>
      <c r="AR147" s="227">
        <f>VLOOKUP(D147,四级成绩!B$2:C$178,2,FALSE)</f>
        <v>484</v>
      </c>
      <c r="AS147" s="226" t="str">
        <f>VLOOKUP(D147,必修课优良率!A$1:D$173,4,FALSE)</f>
        <v>否</v>
      </c>
    </row>
    <row r="148" spans="1:45">
      <c r="A148" s="211">
        <v>145</v>
      </c>
      <c r="B148" s="211">
        <v>150</v>
      </c>
      <c r="C148" s="211" t="s">
        <v>306</v>
      </c>
      <c r="D148" s="5" t="s">
        <v>307</v>
      </c>
      <c r="E148" s="211" t="str">
        <f>VLOOKUP(D148,美育!B$2:E$182,2,FALSE)</f>
        <v>化工类24-2班</v>
      </c>
      <c r="F148" s="214">
        <f>VLOOKUP(D148,互评分!C$2:F$181,4,FALSE)</f>
        <v>97.3571428571429</v>
      </c>
      <c r="G148" s="214">
        <f>VLOOKUP(D148,辅导员加分!B$2:C$176,2,FALSE)</f>
        <v>90</v>
      </c>
      <c r="H148" s="214">
        <f>VLOOKUP(D148,互评分!C$2:F$181,3,FALSE)</f>
        <v>99.1666666666667</v>
      </c>
      <c r="I148" s="214">
        <f>VLOOKUP(D148,互评分!C$2:F$181,2,FALSE)</f>
        <v>91</v>
      </c>
      <c r="J148" s="214">
        <f>F148*0.2</f>
        <v>19.4714285714286</v>
      </c>
      <c r="K148" s="214">
        <f>G148*0.5</f>
        <v>45</v>
      </c>
      <c r="L148" s="214">
        <f>H148*0.2</f>
        <v>19.8333333333333</v>
      </c>
      <c r="M148" s="214">
        <f>I148*0.1</f>
        <v>9.1</v>
      </c>
      <c r="N148" s="214">
        <f>SUM(J148:M148)*0.7</f>
        <v>65.3833333333333</v>
      </c>
      <c r="O148" s="214">
        <f>VLOOKUP(D148,学生干部加分!A$1:C$140,3,FALSE)</f>
        <v>12</v>
      </c>
      <c r="P148" s="214">
        <v>0</v>
      </c>
      <c r="Q148" s="214">
        <v>0</v>
      </c>
      <c r="R148" s="214">
        <f>N148+O148+P148-Q148</f>
        <v>77.3833333333333</v>
      </c>
      <c r="S148" s="214">
        <f>R148*0.15</f>
        <v>11.6075</v>
      </c>
      <c r="T148" s="217">
        <v>71.0357142857143</v>
      </c>
      <c r="U148" s="217">
        <v>91</v>
      </c>
      <c r="V148" s="216">
        <f>IF(U148&gt;0,T148*0.9+U148*0.1,T148)</f>
        <v>73.0321428571429</v>
      </c>
      <c r="W148" s="215">
        <v>0</v>
      </c>
      <c r="X148" s="215">
        <f>V148*0.85+W148</f>
        <v>62.0773214285714</v>
      </c>
      <c r="Y148" s="215">
        <f>0.7*X148</f>
        <v>43.454125</v>
      </c>
      <c r="Z148" s="221">
        <f>VLOOKUP(D148,体测成绩!B$2:C$273,2,FALSE)</f>
        <v>64.1</v>
      </c>
      <c r="AA148" s="222" t="str">
        <f>VLOOKUP(D148,体育锻炼成绩!A$2:B$182,2,FALSE)</f>
        <v>0.00</v>
      </c>
      <c r="AB148" s="221">
        <f>0.8*Z148</f>
        <v>51.28</v>
      </c>
      <c r="AC148" s="221">
        <f>AA148*0.2</f>
        <v>0</v>
      </c>
      <c r="AD148" s="221">
        <f>SUM(AB148:AC148)*0.7</f>
        <v>35.896</v>
      </c>
      <c r="AE148" s="221">
        <v>0</v>
      </c>
      <c r="AF148" s="221">
        <f>AD148+AE148</f>
        <v>35.896</v>
      </c>
      <c r="AG148" s="221">
        <f>AF148*0.05</f>
        <v>1.7948</v>
      </c>
      <c r="AH148" s="223">
        <f>VLOOKUP(D148,美育!B$2:F$182,5,FALSE)</f>
        <v>0</v>
      </c>
      <c r="AI148" s="223">
        <f>VLOOKUP(D148,美育!B$2:E$182,4,FALSE)</f>
        <v>0</v>
      </c>
      <c r="AJ148" s="223">
        <f>AH148+AI148</f>
        <v>0</v>
      </c>
      <c r="AK148" s="223">
        <f>AJ148*0.05</f>
        <v>0</v>
      </c>
      <c r="AL148" s="224">
        <f>VLOOKUP(D148,劳育基础分!B$3:AF$182,31,FALSE)</f>
        <v>29</v>
      </c>
      <c r="AM148" s="224">
        <v>0</v>
      </c>
      <c r="AN148" s="224">
        <f>AL148+AM148</f>
        <v>29</v>
      </c>
      <c r="AO148" s="224">
        <f>AN148*0.05</f>
        <v>1.45</v>
      </c>
      <c r="AP148" s="225">
        <f>S148+Y148+AG148+AK148+AO148</f>
        <v>58.306425</v>
      </c>
      <c r="AQ148" s="226" t="str">
        <f>VLOOKUP(D148,必修课优良率!A$1:B$173,2,FALSE)</f>
        <v>47.62%</v>
      </c>
      <c r="AR148" s="227">
        <f>VLOOKUP(D148,四级成绩!B$2:C$178,2,FALSE)</f>
        <v>445</v>
      </c>
      <c r="AS148" s="226" t="str">
        <f>VLOOKUP(D148,必修课优良率!A$1:D$173,4,FALSE)</f>
        <v>是</v>
      </c>
    </row>
    <row r="149" spans="1:45">
      <c r="A149" s="211">
        <v>146</v>
      </c>
      <c r="B149" s="211">
        <v>140</v>
      </c>
      <c r="C149" s="211" t="s">
        <v>308</v>
      </c>
      <c r="D149" s="5" t="s">
        <v>309</v>
      </c>
      <c r="E149" s="211" t="str">
        <f>VLOOKUP(D149,美育!B$2:E$182,2,FALSE)</f>
        <v>化工类24-4班</v>
      </c>
      <c r="F149" s="214">
        <f>VLOOKUP(D149,互评分!C$2:F$181,4,FALSE)</f>
        <v>96.46429</v>
      </c>
      <c r="G149" s="214">
        <f>VLOOKUP(D149,辅导员加分!B$2:C$176,2,FALSE)</f>
        <v>94</v>
      </c>
      <c r="H149" s="214">
        <f>VLOOKUP(D149,互评分!C$2:F$181,3,FALSE)</f>
        <v>95.57143</v>
      </c>
      <c r="I149" s="214">
        <f>VLOOKUP(D149,互评分!C$2:F$181,2,FALSE)</f>
        <v>100</v>
      </c>
      <c r="J149" s="214">
        <f>F149*0.2</f>
        <v>19.292858</v>
      </c>
      <c r="K149" s="214">
        <f>G149*0.5</f>
        <v>47</v>
      </c>
      <c r="L149" s="214">
        <f>H149*0.2</f>
        <v>19.114286</v>
      </c>
      <c r="M149" s="214">
        <f>I149*0.1</f>
        <v>10</v>
      </c>
      <c r="N149" s="214">
        <f>SUM(J149:M149)*0.7</f>
        <v>66.7850008</v>
      </c>
      <c r="O149" s="214">
        <f>VLOOKUP(D149,学生干部加分!A$1:C$140,3,FALSE)</f>
        <v>5</v>
      </c>
      <c r="P149" s="214">
        <v>0</v>
      </c>
      <c r="Q149" s="214">
        <v>0</v>
      </c>
      <c r="R149" s="214">
        <f>N149+O149+P149-Q149</f>
        <v>71.7850008</v>
      </c>
      <c r="S149" s="214">
        <f>R149*0.15</f>
        <v>10.76775012</v>
      </c>
      <c r="T149" s="215">
        <v>72.3780487804878</v>
      </c>
      <c r="U149" s="215">
        <v>69</v>
      </c>
      <c r="V149" s="216">
        <f>IF(U149&gt;0,T149*0.9+U149*0.1,T149)</f>
        <v>72.040243902439</v>
      </c>
      <c r="W149" s="215">
        <v>0</v>
      </c>
      <c r="X149" s="215">
        <f>V149*0.85+W149</f>
        <v>61.2342073170732</v>
      </c>
      <c r="Y149" s="215">
        <f>0.7*X149</f>
        <v>42.8639451219512</v>
      </c>
      <c r="Z149" s="221">
        <f>VLOOKUP(D149,体测成绩!B$2:C$273,2,FALSE)</f>
        <v>51.5</v>
      </c>
      <c r="AA149" s="222" t="str">
        <f>VLOOKUP(D149,体育锻炼成绩!A$2:B$182,2,FALSE)</f>
        <v>100.00</v>
      </c>
      <c r="AB149" s="221">
        <f>0.8*Z149</f>
        <v>41.2</v>
      </c>
      <c r="AC149" s="221">
        <f>AA149*0.2</f>
        <v>20</v>
      </c>
      <c r="AD149" s="221">
        <f>SUM(AB149:AC149)*0.7</f>
        <v>42.84</v>
      </c>
      <c r="AE149" s="221">
        <v>0</v>
      </c>
      <c r="AF149" s="221">
        <f>AD149+AE149</f>
        <v>42.84</v>
      </c>
      <c r="AG149" s="221">
        <f>AF149*0.05</f>
        <v>2.142</v>
      </c>
      <c r="AH149" s="223">
        <f>VLOOKUP(D149,美育!B$2:F$182,5,FALSE)</f>
        <v>15</v>
      </c>
      <c r="AI149" s="223">
        <f>VLOOKUP(D149,美育!B$2:E$182,4,FALSE)</f>
        <v>0</v>
      </c>
      <c r="AJ149" s="223">
        <f>AH149+AI149</f>
        <v>15</v>
      </c>
      <c r="AK149" s="223">
        <f>AJ149*0.05</f>
        <v>0.75</v>
      </c>
      <c r="AL149" s="224">
        <f>VLOOKUP(D149,劳育基础分!B$3:AF$182,31,FALSE)</f>
        <v>28</v>
      </c>
      <c r="AM149" s="224">
        <v>0</v>
      </c>
      <c r="AN149" s="224">
        <f>AL149+AM149</f>
        <v>28</v>
      </c>
      <c r="AO149" s="224">
        <f>AN149*0.05</f>
        <v>1.4</v>
      </c>
      <c r="AP149" s="225">
        <f>S149+Y149+AG149+AK149+AO149</f>
        <v>57.9236952419512</v>
      </c>
      <c r="AQ149" s="226" t="str">
        <f>VLOOKUP(D149,必修课优良率!A$1:B$173,2,FALSE)</f>
        <v>57.14%</v>
      </c>
      <c r="AR149" s="227" t="str">
        <f>VLOOKUP(D149,四级成绩!B$2:C$178,2,FALSE)</f>
        <v>496</v>
      </c>
      <c r="AS149" s="226" t="str">
        <f>VLOOKUP(D149,必修课优良率!A$1:D$173,4,FALSE)</f>
        <v>是</v>
      </c>
    </row>
    <row r="150" spans="1:45">
      <c r="A150" s="211">
        <v>147</v>
      </c>
      <c r="B150" s="211">
        <v>134</v>
      </c>
      <c r="C150" s="211" t="s">
        <v>310</v>
      </c>
      <c r="D150" s="5" t="s">
        <v>311</v>
      </c>
      <c r="E150" s="211" t="str">
        <f>VLOOKUP(D150,美育!B$2:E$182,2,FALSE)</f>
        <v>化工类24-1班</v>
      </c>
      <c r="F150" s="214">
        <f>VLOOKUP(D150,互评分!C$2:F$181,4,FALSE)</f>
        <v>98.74074074</v>
      </c>
      <c r="G150" s="214">
        <f>VLOOKUP(D150,辅导员加分!B$2:C$176,2,FALSE)</f>
        <v>92</v>
      </c>
      <c r="H150" s="214">
        <f>VLOOKUP(D150,互评分!C$2:F$181,3,FALSE)</f>
        <v>100</v>
      </c>
      <c r="I150" s="214">
        <f>VLOOKUP(D150,互评分!C$2:F$181,2,FALSE)</f>
        <v>98</v>
      </c>
      <c r="J150" s="214">
        <f>F150*0.2</f>
        <v>19.748148148</v>
      </c>
      <c r="K150" s="214">
        <f>G150*0.5</f>
        <v>46</v>
      </c>
      <c r="L150" s="214">
        <f>H150*0.2</f>
        <v>20</v>
      </c>
      <c r="M150" s="214">
        <f>I150*0.1</f>
        <v>9.8</v>
      </c>
      <c r="N150" s="214">
        <f>SUM(J150:M150)*0.7</f>
        <v>66.8837037036</v>
      </c>
      <c r="O150" s="214">
        <f>VLOOKUP(D150,学生干部加分!A$1:C$140,3,FALSE)</f>
        <v>2</v>
      </c>
      <c r="P150" s="214">
        <v>0</v>
      </c>
      <c r="Q150" s="214">
        <v>0</v>
      </c>
      <c r="R150" s="214">
        <f>N150+O150+P150-Q150</f>
        <v>68.8837037036</v>
      </c>
      <c r="S150" s="214">
        <f>R150*0.15</f>
        <v>10.33255555554</v>
      </c>
      <c r="T150" s="215">
        <v>73.5</v>
      </c>
      <c r="U150" s="215">
        <v>69</v>
      </c>
      <c r="V150" s="216">
        <f>IF(U150&gt;0,T150*0.9+U150*0.1,T150)</f>
        <v>73.05</v>
      </c>
      <c r="W150" s="215">
        <v>0</v>
      </c>
      <c r="X150" s="215">
        <f>V150*0.85+W150</f>
        <v>62.0925</v>
      </c>
      <c r="Y150" s="215">
        <f>0.7*X150</f>
        <v>43.46475</v>
      </c>
      <c r="Z150" s="221">
        <f>VLOOKUP(D150,体测成绩!B$2:C$273,2,FALSE)</f>
        <v>75.5</v>
      </c>
      <c r="AA150" s="222" t="str">
        <f>VLOOKUP(D150,体育锻炼成绩!A$2:B$182,2,FALSE)</f>
        <v>100.00</v>
      </c>
      <c r="AB150" s="221">
        <f>0.8*Z150</f>
        <v>60.4</v>
      </c>
      <c r="AC150" s="221">
        <f>AA150*0.2</f>
        <v>20</v>
      </c>
      <c r="AD150" s="221">
        <f>SUM(AB150:AC150)*0.7</f>
        <v>56.28</v>
      </c>
      <c r="AE150" s="221">
        <v>0</v>
      </c>
      <c r="AF150" s="221">
        <f>AD150+AE150</f>
        <v>56.28</v>
      </c>
      <c r="AG150" s="221">
        <f>AF150*0.05</f>
        <v>2.814</v>
      </c>
      <c r="AH150" s="223">
        <f>VLOOKUP(D150,美育!B$2:F$182,5,FALSE)</f>
        <v>0</v>
      </c>
      <c r="AI150" s="223">
        <f>VLOOKUP(D150,美育!B$2:E$182,4,FALSE)</f>
        <v>0</v>
      </c>
      <c r="AJ150" s="223">
        <f>AH150+AI150</f>
        <v>0</v>
      </c>
      <c r="AK150" s="223">
        <f>AJ150*0.05</f>
        <v>0</v>
      </c>
      <c r="AL150" s="224">
        <f>VLOOKUP(D150,劳育基础分!B$3:AF$182,31,FALSE)</f>
        <v>26</v>
      </c>
      <c r="AM150" s="224">
        <v>0</v>
      </c>
      <c r="AN150" s="224">
        <f>AL150+AM150</f>
        <v>26</v>
      </c>
      <c r="AO150" s="224">
        <f>AN150*0.05</f>
        <v>1.3</v>
      </c>
      <c r="AP150" s="225">
        <f>S150+Y150+AG150+AK150+AO150</f>
        <v>57.91130555554</v>
      </c>
      <c r="AQ150" s="226" t="str">
        <f>VLOOKUP(D150,必修课优良率!A$1:B$173,2,FALSE)</f>
        <v>52.38%</v>
      </c>
      <c r="AR150" s="227" t="str">
        <f>VLOOKUP(D150,四级成绩!B$2:C$178,2,FALSE)</f>
        <v>430</v>
      </c>
      <c r="AS150" s="226" t="str">
        <f>VLOOKUP(D150,必修课优良率!A$1:D$173,4,FALSE)</f>
        <v>否</v>
      </c>
    </row>
    <row r="151" spans="1:45">
      <c r="A151" s="211">
        <v>148</v>
      </c>
      <c r="B151" s="211">
        <v>130</v>
      </c>
      <c r="C151" s="211" t="s">
        <v>312</v>
      </c>
      <c r="D151" s="5" t="s">
        <v>313</v>
      </c>
      <c r="E151" s="211" t="str">
        <f>VLOOKUP(D151,美育!B$2:E$182,2,FALSE)</f>
        <v>化工类24-4班</v>
      </c>
      <c r="F151" s="214">
        <f>VLOOKUP(D151,互评分!C$2:F$181,4,FALSE)</f>
        <v>96.75</v>
      </c>
      <c r="G151" s="214">
        <f>VLOOKUP(D151,辅导员加分!B$2:C$176,2,FALSE)</f>
        <v>92</v>
      </c>
      <c r="H151" s="214">
        <f>VLOOKUP(D151,互评分!C$2:F$181,3,FALSE)</f>
        <v>95.57143</v>
      </c>
      <c r="I151" s="214">
        <f>VLOOKUP(D151,互评分!C$2:F$181,2,FALSE)</f>
        <v>100</v>
      </c>
      <c r="J151" s="214">
        <f>F151*0.2</f>
        <v>19.35</v>
      </c>
      <c r="K151" s="214">
        <f>G151*0.5</f>
        <v>46</v>
      </c>
      <c r="L151" s="214">
        <f>H151*0.2</f>
        <v>19.114286</v>
      </c>
      <c r="M151" s="214">
        <f>I151*0.1</f>
        <v>10</v>
      </c>
      <c r="N151" s="214">
        <f>SUM(J151:M151)*0.7</f>
        <v>66.1250002</v>
      </c>
      <c r="O151" s="214">
        <v>0</v>
      </c>
      <c r="P151" s="214">
        <v>0</v>
      </c>
      <c r="Q151" s="214">
        <v>0</v>
      </c>
      <c r="R151" s="214">
        <f>N151+O151+P151-Q151</f>
        <v>66.1250002</v>
      </c>
      <c r="S151" s="214">
        <f>R151*0.15</f>
        <v>9.91875003</v>
      </c>
      <c r="T151" s="215">
        <v>73.5609756097561</v>
      </c>
      <c r="U151" s="215">
        <v>73</v>
      </c>
      <c r="V151" s="216">
        <f>IF(U151&gt;0,T151*0.9+U151*0.1,T151)</f>
        <v>73.5048780487805</v>
      </c>
      <c r="W151" s="215">
        <v>0</v>
      </c>
      <c r="X151" s="215">
        <f>V151*0.85+W151</f>
        <v>62.4791463414634</v>
      </c>
      <c r="Y151" s="215">
        <f>0.7*X151</f>
        <v>43.7354024390244</v>
      </c>
      <c r="Z151" s="221">
        <f>VLOOKUP(D151,体测成绩!B$2:C$273,2,FALSE)</f>
        <v>76.8</v>
      </c>
      <c r="AA151" s="222" t="str">
        <f>VLOOKUP(D151,体育锻炼成绩!A$2:B$182,2,FALSE)</f>
        <v>100.00</v>
      </c>
      <c r="AB151" s="221">
        <f>0.8*Z151</f>
        <v>61.44</v>
      </c>
      <c r="AC151" s="221">
        <f>AA151*0.2</f>
        <v>20</v>
      </c>
      <c r="AD151" s="221">
        <f>SUM(AB151:AC151)*0.7</f>
        <v>57.008</v>
      </c>
      <c r="AE151" s="221">
        <v>0</v>
      </c>
      <c r="AF151" s="221">
        <f>AD151+AE151</f>
        <v>57.008</v>
      </c>
      <c r="AG151" s="221">
        <f>AF151*0.05</f>
        <v>2.8504</v>
      </c>
      <c r="AH151" s="223">
        <f>VLOOKUP(D151,美育!B$2:F$182,5,FALSE)</f>
        <v>8</v>
      </c>
      <c r="AI151" s="223">
        <f>VLOOKUP(D151,美育!B$2:E$182,4,FALSE)</f>
        <v>0</v>
      </c>
      <c r="AJ151" s="223">
        <f>AH151+AI151</f>
        <v>8</v>
      </c>
      <c r="AK151" s="223">
        <f>AJ151*0.05</f>
        <v>0.4</v>
      </c>
      <c r="AL151" s="224">
        <f>VLOOKUP(D151,劳育基础分!B$3:AF$182,31,FALSE)</f>
        <v>20</v>
      </c>
      <c r="AM151" s="224">
        <v>0</v>
      </c>
      <c r="AN151" s="224">
        <f>AL151+AM151</f>
        <v>20</v>
      </c>
      <c r="AO151" s="224">
        <f>AN151*0.05</f>
        <v>1</v>
      </c>
      <c r="AP151" s="225">
        <f>S151+Y151+AG151+AK151+AO151</f>
        <v>57.9045524690244</v>
      </c>
      <c r="AQ151" s="226" t="str">
        <f>VLOOKUP(D151,必修课优良率!A$1:B$173,2,FALSE)</f>
        <v>57.14%</v>
      </c>
      <c r="AR151" s="227" t="str">
        <f>VLOOKUP(D151,四级成绩!B$2:C$178,2,FALSE)</f>
        <v>398</v>
      </c>
      <c r="AS151" s="226" t="str">
        <f>VLOOKUP(D151,必修课优良率!A$1:D$173,4,FALSE)</f>
        <v>否</v>
      </c>
    </row>
    <row r="152" spans="1:45">
      <c r="A152" s="211">
        <v>149</v>
      </c>
      <c r="B152" s="211">
        <v>157</v>
      </c>
      <c r="C152" s="211" t="s">
        <v>314</v>
      </c>
      <c r="D152" s="5" t="s">
        <v>315</v>
      </c>
      <c r="E152" s="211" t="str">
        <f>VLOOKUP(D152,美育!B$2:E$182,2,FALSE)</f>
        <v>化工类24-2班</v>
      </c>
      <c r="F152" s="214">
        <f>VLOOKUP(D152,互评分!C$2:F$181,4,FALSE)</f>
        <v>97.0357142857143</v>
      </c>
      <c r="G152" s="214">
        <f>VLOOKUP(D152,辅导员加分!B$2:C$176,2,FALSE)</f>
        <v>90</v>
      </c>
      <c r="H152" s="214">
        <f>VLOOKUP(D152,互评分!C$2:F$181,3,FALSE)</f>
        <v>99</v>
      </c>
      <c r="I152" s="214">
        <f>VLOOKUP(D152,互评分!C$2:F$181,2,FALSE)</f>
        <v>90</v>
      </c>
      <c r="J152" s="214">
        <f>F152*0.2</f>
        <v>19.4071428571429</v>
      </c>
      <c r="K152" s="214">
        <f>G152*0.5</f>
        <v>45</v>
      </c>
      <c r="L152" s="214">
        <f>H152*0.2</f>
        <v>19.8</v>
      </c>
      <c r="M152" s="214">
        <f>I152*0.1</f>
        <v>9</v>
      </c>
      <c r="N152" s="214">
        <f>SUM(J152:M152)*0.7</f>
        <v>65.245</v>
      </c>
      <c r="O152" s="214">
        <f>VLOOKUP(D152,学生干部加分!A$1:C$140,3,FALSE)</f>
        <v>4</v>
      </c>
      <c r="P152" s="214">
        <v>0</v>
      </c>
      <c r="Q152" s="214">
        <v>0</v>
      </c>
      <c r="R152" s="214">
        <f>N152+O152+P152-Q152</f>
        <v>69.245</v>
      </c>
      <c r="S152" s="214">
        <f>R152*0.15</f>
        <v>10.38675</v>
      </c>
      <c r="T152" s="217">
        <v>68.8333333333333</v>
      </c>
      <c r="U152" s="217">
        <v>0</v>
      </c>
      <c r="V152" s="216">
        <f>IF(U152&gt;0,T152*0.9+U152*0.1,T152)</f>
        <v>68.8333333333333</v>
      </c>
      <c r="W152" s="215">
        <v>0</v>
      </c>
      <c r="X152" s="215">
        <f>V152*0.85+W152</f>
        <v>58.5083333333333</v>
      </c>
      <c r="Y152" s="215">
        <f>0.7*X152</f>
        <v>40.9558333333333</v>
      </c>
      <c r="Z152" s="221">
        <f>VLOOKUP(D152,体测成绩!B$2:C$273,2,FALSE)</f>
        <v>80.6</v>
      </c>
      <c r="AA152" s="222" t="str">
        <f>VLOOKUP(D152,体育锻炼成绩!A$2:B$182,2,FALSE)</f>
        <v>100.00</v>
      </c>
      <c r="AB152" s="221">
        <f>0.8*Z152</f>
        <v>64.48</v>
      </c>
      <c r="AC152" s="221">
        <f>AA152*0.2</f>
        <v>20</v>
      </c>
      <c r="AD152" s="221">
        <f>SUM(AB152:AC152)*0.7</f>
        <v>59.136</v>
      </c>
      <c r="AE152" s="221">
        <f>VLOOKUP(D152,体育加分汇总!A$1:C$79,3,FALSE)</f>
        <v>0</v>
      </c>
      <c r="AF152" s="221">
        <f>AD152+AE152</f>
        <v>59.136</v>
      </c>
      <c r="AG152" s="221">
        <f>AF152*0.05</f>
        <v>2.9568</v>
      </c>
      <c r="AH152" s="223">
        <f>VLOOKUP(D152,美育!B$2:F$182,5,FALSE)</f>
        <v>25</v>
      </c>
      <c r="AI152" s="223">
        <f>VLOOKUP(D152,美育!B$2:E$182,4,FALSE)</f>
        <v>0</v>
      </c>
      <c r="AJ152" s="223">
        <f>AH152+AI152</f>
        <v>25</v>
      </c>
      <c r="AK152" s="223">
        <f>AJ152*0.05</f>
        <v>1.25</v>
      </c>
      <c r="AL152" s="224">
        <f>VLOOKUP(D152,劳育基础分!B$3:AF$182,31,FALSE)</f>
        <v>42</v>
      </c>
      <c r="AM152" s="224">
        <v>0</v>
      </c>
      <c r="AN152" s="224">
        <f>AL152+AM152</f>
        <v>42</v>
      </c>
      <c r="AO152" s="224">
        <f>AN152*0.05</f>
        <v>2.1</v>
      </c>
      <c r="AP152" s="225">
        <f>S152+Y152+AG152+AK152+AO152</f>
        <v>57.6493833333333</v>
      </c>
      <c r="AQ152" s="226" t="str">
        <f>VLOOKUP(D152,必修课优良率!A$1:B$173,2,FALSE)</f>
        <v>57.14%</v>
      </c>
      <c r="AR152" s="227">
        <f>VLOOKUP(D152,四级成绩!B$2:C$178,2,FALSE)</f>
        <v>455</v>
      </c>
      <c r="AS152" s="226" t="str">
        <f>VLOOKUP(D152,必修课优良率!A$1:D$173,4,FALSE)</f>
        <v>是</v>
      </c>
    </row>
    <row r="153" spans="1:45">
      <c r="A153" s="211">
        <v>150</v>
      </c>
      <c r="B153" s="211">
        <v>141</v>
      </c>
      <c r="C153" s="211">
        <v>2024010534</v>
      </c>
      <c r="D153" s="5" t="s">
        <v>316</v>
      </c>
      <c r="E153" s="211" t="str">
        <f>VLOOKUP(D153,美育!B$2:E$182,2,FALSE)</f>
        <v>化工类24-3班</v>
      </c>
      <c r="F153" s="214">
        <f>VLOOKUP(D153,互评分!C$2:F$181,4,FALSE)</f>
        <v>99.1111111111111</v>
      </c>
      <c r="G153" s="214">
        <f>VLOOKUP(D153,辅导员加分!B$2:C$176,2,FALSE)</f>
        <v>92</v>
      </c>
      <c r="H153" s="214">
        <f>VLOOKUP(D153,互评分!C$2:F$181,3,FALSE)</f>
        <v>100</v>
      </c>
      <c r="I153" s="214">
        <f>VLOOKUP(D153,互评分!C$2:F$181,2,FALSE)</f>
        <v>99</v>
      </c>
      <c r="J153" s="214">
        <f>F153*0.2</f>
        <v>19.8222222222222</v>
      </c>
      <c r="K153" s="214">
        <f>G153*0.5</f>
        <v>46</v>
      </c>
      <c r="L153" s="214">
        <f>H153*0.2</f>
        <v>20</v>
      </c>
      <c r="M153" s="214">
        <f>I153*0.1</f>
        <v>9.9</v>
      </c>
      <c r="N153" s="214">
        <f>SUM(J153:M153)*0.7</f>
        <v>67.0055555555556</v>
      </c>
      <c r="O153" s="214">
        <v>0</v>
      </c>
      <c r="P153" s="214">
        <v>0</v>
      </c>
      <c r="Q153" s="214">
        <v>0</v>
      </c>
      <c r="R153" s="214">
        <f>N153+O153+P153-Q153</f>
        <v>67.0055555555556</v>
      </c>
      <c r="S153" s="214">
        <f>R153*0.15</f>
        <v>10.0508333333333</v>
      </c>
      <c r="T153" s="215">
        <f>VLOOKUP(D153,[1]必修课成绩!C$71:AE$100,29,FALSE)</f>
        <v>72.15</v>
      </c>
      <c r="U153" s="215">
        <f>VLOOKUP(D153,[1]选修课成绩!C$72:AC$101,27,FALSE)</f>
        <v>83</v>
      </c>
      <c r="V153" s="216">
        <f>IF(U153&gt;0,T153*0.9+U153*0.1,T153)</f>
        <v>73.235</v>
      </c>
      <c r="W153" s="215">
        <v>0</v>
      </c>
      <c r="X153" s="215">
        <f>V153*0.85+W153</f>
        <v>62.24975</v>
      </c>
      <c r="Y153" s="215">
        <f>0.7*X153</f>
        <v>43.574825</v>
      </c>
      <c r="Z153" s="221">
        <f>VLOOKUP(D153,体测成绩!B$2:C$273,2,FALSE)</f>
        <v>64.2</v>
      </c>
      <c r="AA153" s="222">
        <f>VLOOKUP(D153,体育锻炼成绩!A$2:B$182,2,FALSE)</f>
        <v>100</v>
      </c>
      <c r="AB153" s="221">
        <f>0.8*Z153</f>
        <v>51.36</v>
      </c>
      <c r="AC153" s="221">
        <f>AA153*0.2</f>
        <v>20</v>
      </c>
      <c r="AD153" s="221">
        <f>SUM(AB153:AC153)*0.7</f>
        <v>49.952</v>
      </c>
      <c r="AE153" s="221">
        <v>0</v>
      </c>
      <c r="AF153" s="221">
        <f>AD153+AE153</f>
        <v>49.952</v>
      </c>
      <c r="AG153" s="221">
        <f>AF153*0.05</f>
        <v>2.4976</v>
      </c>
      <c r="AH153" s="223">
        <f>VLOOKUP(D153,美育!B$2:F$182,5,FALSE)</f>
        <v>6</v>
      </c>
      <c r="AI153" s="223">
        <f>VLOOKUP(D153,美育!B$2:E$182,4,FALSE)</f>
        <v>0</v>
      </c>
      <c r="AJ153" s="223">
        <f>AH153+AI153</f>
        <v>6</v>
      </c>
      <c r="AK153" s="223">
        <f>AJ153*0.05</f>
        <v>0.3</v>
      </c>
      <c r="AL153" s="224">
        <f>VLOOKUP(D153,劳育基础分!B$3:AF$182,31,FALSE)</f>
        <v>24</v>
      </c>
      <c r="AM153" s="224">
        <v>0</v>
      </c>
      <c r="AN153" s="224">
        <f>AL153+AM153</f>
        <v>24</v>
      </c>
      <c r="AO153" s="224">
        <f>AN153*0.05</f>
        <v>1.2</v>
      </c>
      <c r="AP153" s="225">
        <f>S153+Y153+AG153+AK153+AO153</f>
        <v>57.6232583333333</v>
      </c>
      <c r="AQ153" s="226" t="str">
        <f>VLOOKUP(D153,必修课优良率!A$1:B$173,2,FALSE)</f>
        <v>52.38%</v>
      </c>
      <c r="AR153" s="227">
        <f>VLOOKUP(D153,四级成绩!B$2:C$178,2,FALSE)</f>
        <v>487</v>
      </c>
      <c r="AS153" s="226" t="str">
        <f>VLOOKUP(D153,必修课优良率!A$1:D$173,4,FALSE)</f>
        <v>是</v>
      </c>
    </row>
    <row r="154" spans="1:45">
      <c r="A154" s="211">
        <v>151</v>
      </c>
      <c r="B154" s="211">
        <v>136</v>
      </c>
      <c r="C154" s="211" t="s">
        <v>317</v>
      </c>
      <c r="D154" s="5" t="s">
        <v>318</v>
      </c>
      <c r="E154" s="211" t="str">
        <f>VLOOKUP(D154,美育!B$2:E$182,2,FALSE)</f>
        <v>化工类24-4班</v>
      </c>
      <c r="F154" s="214">
        <f>VLOOKUP(D154,互评分!C$2:F$181,4,FALSE)</f>
        <v>97.32143</v>
      </c>
      <c r="G154" s="214">
        <f>VLOOKUP(D154,辅导员加分!B$2:C$176,2,FALSE)</f>
        <v>90</v>
      </c>
      <c r="H154" s="214">
        <f>VLOOKUP(D154,互评分!C$2:F$181,3,FALSE)</f>
        <v>95.57143</v>
      </c>
      <c r="I154" s="214">
        <f>VLOOKUP(D154,互评分!C$2:F$181,2,FALSE)</f>
        <v>100</v>
      </c>
      <c r="J154" s="214">
        <f>F154*0.2</f>
        <v>19.464286</v>
      </c>
      <c r="K154" s="214">
        <f>G154*0.5</f>
        <v>45</v>
      </c>
      <c r="L154" s="214">
        <f>H154*0.2</f>
        <v>19.114286</v>
      </c>
      <c r="M154" s="214">
        <f>I154*0.1</f>
        <v>10</v>
      </c>
      <c r="N154" s="214">
        <f>SUM(J154:M154)*0.7</f>
        <v>65.5050004</v>
      </c>
      <c r="O154" s="214">
        <v>0</v>
      </c>
      <c r="P154" s="214">
        <v>0</v>
      </c>
      <c r="Q154" s="214">
        <v>0</v>
      </c>
      <c r="R154" s="214">
        <f>N154+O154+P154-Q154</f>
        <v>65.5050004</v>
      </c>
      <c r="S154" s="214">
        <f>R154*0.15</f>
        <v>9.82575006</v>
      </c>
      <c r="T154" s="215">
        <v>72.890243902439</v>
      </c>
      <c r="U154" s="215">
        <v>82</v>
      </c>
      <c r="V154" s="216">
        <f>IF(U154&gt;0,T154*0.9+U154*0.1,T154)</f>
        <v>73.8012195121951</v>
      </c>
      <c r="W154" s="215">
        <v>0</v>
      </c>
      <c r="X154" s="215">
        <f>V154*0.85+W154</f>
        <v>62.7310365853658</v>
      </c>
      <c r="Y154" s="215">
        <f>0.7*X154</f>
        <v>43.9117256097561</v>
      </c>
      <c r="Z154" s="221">
        <f>VLOOKUP(D154,体测成绩!B$2:C$273,2,FALSE)</f>
        <v>82.8</v>
      </c>
      <c r="AA154" s="222">
        <f>VLOOKUP(D154,体育锻炼成绩!A$2:B$182,2,FALSE)</f>
        <v>0</v>
      </c>
      <c r="AB154" s="221">
        <f>0.8*Z154</f>
        <v>66.24</v>
      </c>
      <c r="AC154" s="221">
        <f>AA154*0.2</f>
        <v>0</v>
      </c>
      <c r="AD154" s="221">
        <f>SUM(AB154:AC154)*0.7</f>
        <v>46.368</v>
      </c>
      <c r="AE154" s="221">
        <f>VLOOKUP(D154,体育加分汇总!A$1:C$79,3,FALSE)</f>
        <v>1</v>
      </c>
      <c r="AF154" s="221">
        <f>AD154+AE154</f>
        <v>47.368</v>
      </c>
      <c r="AG154" s="221">
        <f>AF154*0.05</f>
        <v>2.3684</v>
      </c>
      <c r="AH154" s="223">
        <f>VLOOKUP(D154,美育!B$2:F$182,5,FALSE)</f>
        <v>0</v>
      </c>
      <c r="AI154" s="223">
        <f>VLOOKUP(D154,美育!B$2:E$182,4,FALSE)</f>
        <v>0</v>
      </c>
      <c r="AJ154" s="223">
        <f>AH154+AI154</f>
        <v>0</v>
      </c>
      <c r="AK154" s="223">
        <f>AJ154*0.05</f>
        <v>0</v>
      </c>
      <c r="AL154" s="224">
        <f>VLOOKUP(D154,劳育基础分!B$3:AF$182,31,FALSE)</f>
        <v>30</v>
      </c>
      <c r="AM154" s="224">
        <v>0</v>
      </c>
      <c r="AN154" s="224">
        <f>AL154+AM154</f>
        <v>30</v>
      </c>
      <c r="AO154" s="224">
        <f>AN154*0.05</f>
        <v>1.5</v>
      </c>
      <c r="AP154" s="225">
        <f>S154+Y154+AG154+AK154+AO154</f>
        <v>57.6058756697561</v>
      </c>
      <c r="AQ154" s="226" t="str">
        <f>VLOOKUP(D154,必修课优良率!A$1:B$173,2,FALSE)</f>
        <v>57.14%</v>
      </c>
      <c r="AR154" s="227" t="str">
        <f>VLOOKUP(D154,四级成绩!B$2:C$178,2,FALSE)</f>
        <v>493</v>
      </c>
      <c r="AS154" s="226" t="str">
        <f>VLOOKUP(D154,必修课优良率!A$1:D$173,4,FALSE)</f>
        <v>是</v>
      </c>
    </row>
    <row r="155" spans="1:45">
      <c r="A155" s="211">
        <v>152</v>
      </c>
      <c r="B155" s="211">
        <v>142</v>
      </c>
      <c r="C155" s="211" t="s">
        <v>319</v>
      </c>
      <c r="D155" s="5" t="s">
        <v>320</v>
      </c>
      <c r="E155" s="211" t="str">
        <f>VLOOKUP(D155,美育!B$2:E$182,2,FALSE)</f>
        <v>化工类24-4班</v>
      </c>
      <c r="F155" s="214">
        <f>VLOOKUP(D155,互评分!C$2:F$181,4,FALSE)</f>
        <v>97.2857</v>
      </c>
      <c r="G155" s="214">
        <f>VLOOKUP(D155,辅导员加分!B$2:C$176,2,FALSE)</f>
        <v>92</v>
      </c>
      <c r="H155" s="214">
        <f>VLOOKUP(D155,互评分!C$2:F$181,3,FALSE)</f>
        <v>98.42857</v>
      </c>
      <c r="I155" s="214">
        <f>VLOOKUP(D155,互评分!C$2:F$181,2,FALSE)</f>
        <v>100</v>
      </c>
      <c r="J155" s="214">
        <f>F155*0.2</f>
        <v>19.45714</v>
      </c>
      <c r="K155" s="214">
        <f>G155*0.5</f>
        <v>46</v>
      </c>
      <c r="L155" s="214">
        <f>H155*0.2</f>
        <v>19.685714</v>
      </c>
      <c r="M155" s="214">
        <f>I155*0.1</f>
        <v>10</v>
      </c>
      <c r="N155" s="214">
        <f>SUM(J155:M155)*0.7</f>
        <v>66.5999978</v>
      </c>
      <c r="O155" s="214">
        <v>0</v>
      </c>
      <c r="P155" s="214">
        <v>0</v>
      </c>
      <c r="Q155" s="214">
        <v>0</v>
      </c>
      <c r="R155" s="214">
        <f>N155+O155+P155-Q155</f>
        <v>66.5999978</v>
      </c>
      <c r="S155" s="214">
        <f>R155*0.15</f>
        <v>9.98999967</v>
      </c>
      <c r="T155" s="215">
        <v>72.109756097561</v>
      </c>
      <c r="U155" s="215">
        <v>83</v>
      </c>
      <c r="V155" s="216">
        <f>IF(U155&gt;0,T155*0.9+U155*0.1,T155)</f>
        <v>73.1987804878049</v>
      </c>
      <c r="W155" s="215">
        <v>0</v>
      </c>
      <c r="X155" s="215">
        <f>V155*0.85+W155</f>
        <v>62.2189634146342</v>
      </c>
      <c r="Y155" s="215">
        <f>0.7*X155</f>
        <v>43.5532743902439</v>
      </c>
      <c r="Z155" s="221">
        <f>VLOOKUP(D155,体测成绩!B$2:C$273,2,FALSE)</f>
        <v>55.7</v>
      </c>
      <c r="AA155" s="222" t="str">
        <f>VLOOKUP(D155,体育锻炼成绩!A$2:B$182,2,FALSE)</f>
        <v>100.00</v>
      </c>
      <c r="AB155" s="221">
        <f>0.8*Z155</f>
        <v>44.56</v>
      </c>
      <c r="AC155" s="221">
        <f>AA155*0.2</f>
        <v>20</v>
      </c>
      <c r="AD155" s="221">
        <f>SUM(AB155:AC155)*0.7</f>
        <v>45.192</v>
      </c>
      <c r="AE155" s="221">
        <v>0</v>
      </c>
      <c r="AF155" s="221">
        <f>AD155+AE155</f>
        <v>45.192</v>
      </c>
      <c r="AG155" s="221">
        <f>AF155*0.05</f>
        <v>2.2596</v>
      </c>
      <c r="AH155" s="223">
        <f>VLOOKUP(D155,美育!B$2:F$182,5,FALSE)</f>
        <v>5</v>
      </c>
      <c r="AI155" s="223">
        <f>VLOOKUP(D155,美育!B$2:E$182,4,FALSE)</f>
        <v>0</v>
      </c>
      <c r="AJ155" s="223">
        <f>AH155+AI155</f>
        <v>5</v>
      </c>
      <c r="AK155" s="223">
        <f>AJ155*0.05</f>
        <v>0.25</v>
      </c>
      <c r="AL155" s="224">
        <f>VLOOKUP(D155,劳育基础分!B$3:AF$182,31,FALSE)</f>
        <v>28</v>
      </c>
      <c r="AM155" s="224">
        <v>0</v>
      </c>
      <c r="AN155" s="224">
        <f>AL155+AM155</f>
        <v>28</v>
      </c>
      <c r="AO155" s="224">
        <f>AN155*0.05</f>
        <v>1.4</v>
      </c>
      <c r="AP155" s="225">
        <f>S155+Y155+AG155+AK155+AO155</f>
        <v>57.4528740602439</v>
      </c>
      <c r="AQ155" s="226" t="str">
        <f>VLOOKUP(D155,必修课优良率!A$1:B$173,2,FALSE)</f>
        <v>47.62%</v>
      </c>
      <c r="AR155" s="227">
        <f>VLOOKUP(D155,四级成绩!B$2:C$178,2,FALSE)</f>
        <v>441</v>
      </c>
      <c r="AS155" s="226" t="str">
        <f>VLOOKUP(D155,必修课优良率!A$1:D$173,4,FALSE)</f>
        <v>否</v>
      </c>
    </row>
    <row r="156" spans="1:45">
      <c r="A156" s="211">
        <v>153</v>
      </c>
      <c r="B156" s="211">
        <v>155</v>
      </c>
      <c r="C156" s="211" t="s">
        <v>321</v>
      </c>
      <c r="D156" s="5" t="s">
        <v>322</v>
      </c>
      <c r="E156" s="211" t="str">
        <f>VLOOKUP(D156,美育!B$2:E$182,2,FALSE)</f>
        <v>化工类24-5班</v>
      </c>
      <c r="F156" s="214">
        <f>VLOOKUP(D156,互评分!C$2:F$181,4,FALSE)</f>
        <v>99.6296296296296</v>
      </c>
      <c r="G156" s="214">
        <f>VLOOKUP(D156,辅导员加分!B$2:C$176,2,FALSE)</f>
        <v>90</v>
      </c>
      <c r="H156" s="214">
        <f>VLOOKUP(D156,互评分!C$2:F$181,3,FALSE)</f>
        <v>100</v>
      </c>
      <c r="I156" s="214">
        <f>VLOOKUP(D156,互评分!C$2:F$181,2,FALSE)</f>
        <v>85</v>
      </c>
      <c r="J156" s="214">
        <f>F156*0.2</f>
        <v>19.9259259259259</v>
      </c>
      <c r="K156" s="214">
        <f>G156*0.5</f>
        <v>45</v>
      </c>
      <c r="L156" s="214">
        <f>H156*0.2</f>
        <v>20</v>
      </c>
      <c r="M156" s="214">
        <f>I156*0.1</f>
        <v>8.5</v>
      </c>
      <c r="N156" s="214">
        <f>SUM(J156:M156)*0.7</f>
        <v>65.3981481481481</v>
      </c>
      <c r="O156" s="214">
        <f>VLOOKUP(D156,学生干部加分!A$1:C$140,3,FALSE)</f>
        <v>2</v>
      </c>
      <c r="P156" s="214">
        <v>0</v>
      </c>
      <c r="Q156" s="214">
        <v>0</v>
      </c>
      <c r="R156" s="214">
        <f>N156+O156+P156-Q156</f>
        <v>67.3981481481481</v>
      </c>
      <c r="S156" s="214">
        <f>R156*0.15</f>
        <v>10.1097222222222</v>
      </c>
      <c r="T156" s="217">
        <v>69.0714285714286</v>
      </c>
      <c r="U156" s="217">
        <v>83.7142857142857</v>
      </c>
      <c r="V156" s="216">
        <f>IF(U156&gt;0,T156*0.9+U156*0.1,T156)</f>
        <v>70.5357142857143</v>
      </c>
      <c r="W156" s="215">
        <f>VLOOKUP(D156,智育加分汇总!A$2:C$44,3,FALSE)</f>
        <v>1.5</v>
      </c>
      <c r="X156" s="215">
        <f>V156*0.85+W156</f>
        <v>61.4553571428572</v>
      </c>
      <c r="Y156" s="215">
        <f>0.7*X156</f>
        <v>43.01875</v>
      </c>
      <c r="Z156" s="221">
        <f>VLOOKUP(D156,体测成绩!B$2:C$273,2,FALSE)</f>
        <v>59.8</v>
      </c>
      <c r="AA156" s="222" t="str">
        <f>VLOOKUP(D156,体育锻炼成绩!A$2:B$182,2,FALSE)</f>
        <v>0.00</v>
      </c>
      <c r="AB156" s="221">
        <f>0.8*Z156</f>
        <v>47.84</v>
      </c>
      <c r="AC156" s="221">
        <f>AA156*0.2</f>
        <v>0</v>
      </c>
      <c r="AD156" s="221">
        <f>SUM(AB156:AC156)*0.7</f>
        <v>33.488</v>
      </c>
      <c r="AE156" s="221">
        <v>0</v>
      </c>
      <c r="AF156" s="221">
        <f>AD156+AE156</f>
        <v>33.488</v>
      </c>
      <c r="AG156" s="221">
        <f>AF156*0.05</f>
        <v>1.6744</v>
      </c>
      <c r="AH156" s="223">
        <f>VLOOKUP(D156,美育!B$2:F$182,5,FALSE)</f>
        <v>8</v>
      </c>
      <c r="AI156" s="223">
        <f>VLOOKUP(D156,美育!B$2:E$182,4,FALSE)</f>
        <v>0</v>
      </c>
      <c r="AJ156" s="223">
        <f>AH156+AI156</f>
        <v>8</v>
      </c>
      <c r="AK156" s="223">
        <f>AJ156*0.05</f>
        <v>0.4</v>
      </c>
      <c r="AL156" s="224">
        <f>VLOOKUP(D156,劳育基础分!B$3:AF$182,31,FALSE)</f>
        <v>42.5</v>
      </c>
      <c r="AM156" s="224">
        <v>0</v>
      </c>
      <c r="AN156" s="224">
        <f>AL156+AM156</f>
        <v>42.5</v>
      </c>
      <c r="AO156" s="224">
        <f>AN156*0.05</f>
        <v>2.125</v>
      </c>
      <c r="AP156" s="225">
        <f>S156+Y156+AG156+AK156+AO156</f>
        <v>57.3278722222222</v>
      </c>
      <c r="AQ156" s="226" t="str">
        <f>VLOOKUP(D156,必修课优良率!A$1:B$173,2,FALSE)</f>
        <v>57.14%</v>
      </c>
      <c r="AR156" s="227">
        <f>VLOOKUP(D156,四级成绩!B$2:C$178,2,FALSE)</f>
        <v>451</v>
      </c>
      <c r="AS156" s="226" t="str">
        <f>VLOOKUP(D156,必修课优良率!A$1:D$173,4,FALSE)</f>
        <v>是</v>
      </c>
    </row>
    <row r="157" spans="1:45">
      <c r="A157" s="211">
        <v>154</v>
      </c>
      <c r="B157" s="211">
        <v>119</v>
      </c>
      <c r="C157" s="211" t="s">
        <v>323</v>
      </c>
      <c r="D157" s="5" t="s">
        <v>324</v>
      </c>
      <c r="E157" s="211" t="str">
        <f>VLOOKUP(D157,美育!B$2:E$182,2,FALSE)</f>
        <v>化工类24-3班</v>
      </c>
      <c r="F157" s="214">
        <f>VLOOKUP(D157,互评分!C$2:F$181,4,FALSE)</f>
        <v>99.5185185185185</v>
      </c>
      <c r="G157" s="214">
        <f>VLOOKUP(D157,辅导员加分!B$2:C$176,2,FALSE)</f>
        <v>92</v>
      </c>
      <c r="H157" s="214">
        <f>VLOOKUP(D157,互评分!C$2:F$181,3,FALSE)</f>
        <v>100</v>
      </c>
      <c r="I157" s="214">
        <f>VLOOKUP(D157,互评分!C$2:F$181,2,FALSE)</f>
        <v>99</v>
      </c>
      <c r="J157" s="214">
        <f>F157*0.2</f>
        <v>19.9037037037037</v>
      </c>
      <c r="K157" s="214">
        <f>G157*0.5</f>
        <v>46</v>
      </c>
      <c r="L157" s="214">
        <f>H157*0.2</f>
        <v>20</v>
      </c>
      <c r="M157" s="214">
        <f>I157*0.1</f>
        <v>9.9</v>
      </c>
      <c r="N157" s="214">
        <f>SUM(J157:M157)*0.7</f>
        <v>67.0625925925926</v>
      </c>
      <c r="O157" s="214">
        <v>0</v>
      </c>
      <c r="P157" s="214">
        <v>0</v>
      </c>
      <c r="Q157" s="214">
        <v>0</v>
      </c>
      <c r="R157" s="214">
        <f>N157+O157+P157-Q157</f>
        <v>67.0625925925926</v>
      </c>
      <c r="S157" s="214">
        <f>R157*0.15</f>
        <v>10.0593888888889</v>
      </c>
      <c r="T157" s="217">
        <v>74.4166666666667</v>
      </c>
      <c r="U157" s="217">
        <v>0</v>
      </c>
      <c r="V157" s="216">
        <f>IF(U157&gt;0,T157*0.9+U157*0.1,T157)</f>
        <v>74.4166666666667</v>
      </c>
      <c r="W157" s="215">
        <v>0</v>
      </c>
      <c r="X157" s="215">
        <f>V157*0.85+W157</f>
        <v>63.2541666666667</v>
      </c>
      <c r="Y157" s="215">
        <f>0.7*X157</f>
        <v>44.2779166666667</v>
      </c>
      <c r="Z157" s="221">
        <f>VLOOKUP(D157,体测成绩!B$2:C$273,2,FALSE)</f>
        <v>65.8</v>
      </c>
      <c r="AA157" s="222" t="str">
        <f>VLOOKUP(D157,体育锻炼成绩!A$2:B$182,2,FALSE)</f>
        <v>0.00</v>
      </c>
      <c r="AB157" s="221">
        <f>0.8*Z157</f>
        <v>52.64</v>
      </c>
      <c r="AC157" s="221">
        <f>AA157*0.2</f>
        <v>0</v>
      </c>
      <c r="AD157" s="221">
        <f>SUM(AB157:AC157)*0.7</f>
        <v>36.848</v>
      </c>
      <c r="AE157" s="221">
        <v>0</v>
      </c>
      <c r="AF157" s="221">
        <f>AD157+AE157</f>
        <v>36.848</v>
      </c>
      <c r="AG157" s="221">
        <f>AF157*0.05</f>
        <v>1.8424</v>
      </c>
      <c r="AH157" s="223">
        <f>VLOOKUP(D157,美育!B$2:F$182,5,FALSE)</f>
        <v>0</v>
      </c>
      <c r="AI157" s="223">
        <f>VLOOKUP(D157,美育!B$2:E$182,4,FALSE)</f>
        <v>0</v>
      </c>
      <c r="AJ157" s="223">
        <f>AH157+AI157</f>
        <v>0</v>
      </c>
      <c r="AK157" s="223">
        <f>AJ157*0.05</f>
        <v>0</v>
      </c>
      <c r="AL157" s="224">
        <f>VLOOKUP(D157,劳育基础分!B$3:AF$182,31,FALSE)</f>
        <v>20</v>
      </c>
      <c r="AM157" s="224">
        <v>0</v>
      </c>
      <c r="AN157" s="224">
        <f>AL157+AM157</f>
        <v>20</v>
      </c>
      <c r="AO157" s="224">
        <f>AN157*0.05</f>
        <v>1</v>
      </c>
      <c r="AP157" s="225">
        <f>S157+Y157+AG157+AK157+AO157</f>
        <v>57.1797055555556</v>
      </c>
      <c r="AQ157" s="226" t="str">
        <f>VLOOKUP(D157,必修课优良率!A$1:B$173,2,FALSE)</f>
        <v>52.38%</v>
      </c>
      <c r="AR157" s="227">
        <f>VLOOKUP(D157,四级成绩!B$2:C$178,2,FALSE)</f>
        <v>492</v>
      </c>
      <c r="AS157" s="226" t="str">
        <f>VLOOKUP(D157,必修课优良率!A$1:D$173,4,FALSE)</f>
        <v>否</v>
      </c>
    </row>
    <row r="158" spans="1:45">
      <c r="A158" s="211">
        <v>155</v>
      </c>
      <c r="B158" s="211">
        <v>110</v>
      </c>
      <c r="C158" s="211">
        <v>2024010516</v>
      </c>
      <c r="D158" s="5" t="s">
        <v>325</v>
      </c>
      <c r="E158" s="211" t="s">
        <v>135</v>
      </c>
      <c r="F158" s="214">
        <f>VLOOKUP(D158,互评分!C$2:F$181,4,FALSE)</f>
        <v>96.6785714285714</v>
      </c>
      <c r="G158" s="214">
        <v>90</v>
      </c>
      <c r="H158" s="214">
        <f>VLOOKUP(D158,互评分!C$2:F$181,3,FALSE)</f>
        <v>98.3333333333333</v>
      </c>
      <c r="I158" s="214">
        <f>VLOOKUP(D158,互评分!C$2:F$181,2,FALSE)</f>
        <v>90</v>
      </c>
      <c r="J158" s="214">
        <f>F158*0.2</f>
        <v>19.3357142857143</v>
      </c>
      <c r="K158" s="214">
        <f>G158*0.5</f>
        <v>45</v>
      </c>
      <c r="L158" s="214">
        <f>H158*0.2</f>
        <v>19.6666666666667</v>
      </c>
      <c r="M158" s="214">
        <f>I158*0.1</f>
        <v>9</v>
      </c>
      <c r="N158" s="214">
        <f>SUM(J158:M158)*0.7</f>
        <v>65.1016666666667</v>
      </c>
      <c r="O158" s="214">
        <v>0</v>
      </c>
      <c r="P158" s="214">
        <v>0</v>
      </c>
      <c r="Q158" s="214">
        <v>1</v>
      </c>
      <c r="R158" s="214">
        <f>N158+O158+P158-Q158</f>
        <v>64.1016666666667</v>
      </c>
      <c r="S158" s="214">
        <f>R158*0.15</f>
        <v>9.61525</v>
      </c>
      <c r="T158" s="215">
        <v>75.1454</v>
      </c>
      <c r="U158" s="215">
        <v>0</v>
      </c>
      <c r="V158" s="216">
        <v>75.1454</v>
      </c>
      <c r="W158" s="215">
        <v>0</v>
      </c>
      <c r="X158" s="215">
        <f>V158*0.85+W158</f>
        <v>63.87359</v>
      </c>
      <c r="Y158" s="215">
        <f>0.7*X158</f>
        <v>44.711513</v>
      </c>
      <c r="Z158" s="221">
        <f>VLOOKUP(D158,体测成绩!B$2:C$273,2,FALSE)</f>
        <v>60</v>
      </c>
      <c r="AA158" s="222">
        <v>60</v>
      </c>
      <c r="AB158" s="221">
        <f>0.8*Z158</f>
        <v>48</v>
      </c>
      <c r="AC158" s="221">
        <f>AA158*0.2</f>
        <v>12</v>
      </c>
      <c r="AD158" s="221">
        <f>SUM(AB158:AC158)*0.7</f>
        <v>42</v>
      </c>
      <c r="AE158" s="221">
        <v>0</v>
      </c>
      <c r="AF158" s="221">
        <f>AD158+AE158</f>
        <v>42</v>
      </c>
      <c r="AG158" s="221">
        <f>AF158*0.05</f>
        <v>2.1</v>
      </c>
      <c r="AH158" s="223">
        <f>VLOOKUP(D158,美育!B$2:F$182,5,FALSE)</f>
        <v>0</v>
      </c>
      <c r="AI158" s="223">
        <f>VLOOKUP(D158,美育!B$2:E$182,4,FALSE)</f>
        <v>0</v>
      </c>
      <c r="AJ158" s="223">
        <f>AH158+AI158</f>
        <v>0</v>
      </c>
      <c r="AK158" s="223">
        <f>AJ158*0.05</f>
        <v>0</v>
      </c>
      <c r="AL158" s="224">
        <f>VLOOKUP(D158,劳育基础分!B$3:AF$182,31,FALSE)</f>
        <v>11</v>
      </c>
      <c r="AM158" s="224">
        <v>1</v>
      </c>
      <c r="AN158" s="224">
        <f>AL158+AM158</f>
        <v>12</v>
      </c>
      <c r="AO158" s="224">
        <f>AN158*0.05</f>
        <v>0.6</v>
      </c>
      <c r="AP158" s="225">
        <f>S158+Y158+AG158+AK158+AO158</f>
        <v>57.026763</v>
      </c>
      <c r="AQ158" s="226">
        <v>0.3809</v>
      </c>
      <c r="AR158" s="227" t="e">
        <f>VLOOKUP(D158,四级成绩!B$2:C$178,2,FALSE)</f>
        <v>#N/A</v>
      </c>
      <c r="AS158" s="226" t="s">
        <v>91</v>
      </c>
    </row>
    <row r="159" spans="1:45">
      <c r="A159" s="211">
        <v>156</v>
      </c>
      <c r="B159" s="211">
        <v>138</v>
      </c>
      <c r="C159" s="211" t="s">
        <v>326</v>
      </c>
      <c r="D159" s="5" t="s">
        <v>327</v>
      </c>
      <c r="E159" s="211" t="str">
        <f>VLOOKUP(D159,美育!B$2:E$182,2,FALSE)</f>
        <v>化工类24-5班</v>
      </c>
      <c r="F159" s="214">
        <f>VLOOKUP(D159,互评分!C$2:F$181,4,FALSE)</f>
        <v>99.8518518518518</v>
      </c>
      <c r="G159" s="214">
        <f>VLOOKUP(D159,辅导员加分!B$2:C$176,2,FALSE)</f>
        <v>90</v>
      </c>
      <c r="H159" s="214">
        <f>VLOOKUP(D159,互评分!C$2:F$181,3,FALSE)</f>
        <v>100</v>
      </c>
      <c r="I159" s="214">
        <f>VLOOKUP(D159,互评分!C$2:F$181,2,FALSE)</f>
        <v>88</v>
      </c>
      <c r="J159" s="214">
        <f>F159*0.2</f>
        <v>19.9703703703704</v>
      </c>
      <c r="K159" s="214">
        <f>G159*0.5</f>
        <v>45</v>
      </c>
      <c r="L159" s="214">
        <f>H159*0.2</f>
        <v>20</v>
      </c>
      <c r="M159" s="214">
        <f>I159*0.1</f>
        <v>8.8</v>
      </c>
      <c r="N159" s="214">
        <f>SUM(J159:M159)*0.7</f>
        <v>65.6392592592592</v>
      </c>
      <c r="O159" s="214">
        <f>VLOOKUP(D159,学生干部加分!A$1:C$140,3,FALSE)</f>
        <v>3.5</v>
      </c>
      <c r="P159" s="214">
        <v>0</v>
      </c>
      <c r="Q159" s="214">
        <v>0</v>
      </c>
      <c r="R159" s="214">
        <f>N159+O159+P159-Q159</f>
        <v>69.1392592592592</v>
      </c>
      <c r="S159" s="214">
        <f>R159*0.15</f>
        <v>10.3708888888889</v>
      </c>
      <c r="T159" s="217">
        <v>72.6071428571429</v>
      </c>
      <c r="U159" s="217">
        <v>0</v>
      </c>
      <c r="V159" s="216">
        <f>IF(U159&gt;0,T159*0.9+U159*0.1,T159)</f>
        <v>72.6071428571429</v>
      </c>
      <c r="W159" s="215">
        <v>0</v>
      </c>
      <c r="X159" s="215">
        <f>V159*0.85+W159</f>
        <v>61.7160714285715</v>
      </c>
      <c r="Y159" s="215">
        <f>0.7*X159</f>
        <v>43.20125</v>
      </c>
      <c r="Z159" s="221">
        <f>VLOOKUP(D159,体测成绩!B$2:C$273,2,FALSE)</f>
        <v>71.7</v>
      </c>
      <c r="AA159" s="222">
        <f>VLOOKUP(D159,体育锻炼成绩!A$2:B$182,2,FALSE)</f>
        <v>0</v>
      </c>
      <c r="AB159" s="221">
        <f>0.8*Z159</f>
        <v>57.36</v>
      </c>
      <c r="AC159" s="221">
        <f>AA159*0.2</f>
        <v>0</v>
      </c>
      <c r="AD159" s="221">
        <f>SUM(AB159:AC159)*0.7</f>
        <v>40.152</v>
      </c>
      <c r="AE159" s="221">
        <v>0</v>
      </c>
      <c r="AF159" s="221">
        <f>AD159+AE159</f>
        <v>40.152</v>
      </c>
      <c r="AG159" s="221">
        <f>AF159*0.05</f>
        <v>2.0076</v>
      </c>
      <c r="AH159" s="223">
        <f>VLOOKUP(D159,美育!B$2:F$182,5,FALSE)</f>
        <v>0</v>
      </c>
      <c r="AI159" s="223">
        <f>VLOOKUP(D159,美育!B$2:E$182,4,FALSE)</f>
        <v>0</v>
      </c>
      <c r="AJ159" s="223">
        <f>AH159+AI159</f>
        <v>0</v>
      </c>
      <c r="AK159" s="223">
        <f>AJ159*0.05</f>
        <v>0</v>
      </c>
      <c r="AL159" s="224">
        <f>VLOOKUP(D159,劳育基础分!B$3:AF$182,31,FALSE)</f>
        <v>26.5</v>
      </c>
      <c r="AM159" s="224">
        <v>0</v>
      </c>
      <c r="AN159" s="224">
        <f>AL159+AM159</f>
        <v>26.5</v>
      </c>
      <c r="AO159" s="224">
        <f>AN159*0.05</f>
        <v>1.325</v>
      </c>
      <c r="AP159" s="225">
        <f>S159+Y159+AG159+AK159+AO159</f>
        <v>56.9047388888889</v>
      </c>
      <c r="AQ159" s="226" t="str">
        <f>VLOOKUP(D159,必修课优良率!A$1:B$173,2,FALSE)</f>
        <v>38.10%</v>
      </c>
      <c r="AR159" s="227">
        <f>VLOOKUP(D159,四级成绩!B$2:C$178,2,FALSE)</f>
        <v>621</v>
      </c>
      <c r="AS159" s="226" t="str">
        <f>VLOOKUP(D159,必修课优良率!A$1:D$173,4,FALSE)</f>
        <v>是</v>
      </c>
    </row>
    <row r="160" spans="1:45">
      <c r="A160" s="211">
        <v>157</v>
      </c>
      <c r="B160" s="211">
        <v>159</v>
      </c>
      <c r="C160" s="211" t="s">
        <v>328</v>
      </c>
      <c r="D160" s="5" t="s">
        <v>329</v>
      </c>
      <c r="E160" s="211" t="str">
        <f>VLOOKUP(D160,美育!B$2:E$182,2,FALSE)</f>
        <v>化工类24-4班</v>
      </c>
      <c r="F160" s="214">
        <f>VLOOKUP(D160,互评分!C$2:F$181,4,FALSE)</f>
        <v>97.6429</v>
      </c>
      <c r="G160" s="214">
        <f>VLOOKUP(D160,辅导员加分!B$2:C$176,2,FALSE)</f>
        <v>92</v>
      </c>
      <c r="H160" s="214">
        <f>VLOOKUP(D160,互评分!C$2:F$181,3,FALSE)</f>
        <v>98.42857</v>
      </c>
      <c r="I160" s="214">
        <f>VLOOKUP(D160,互评分!C$2:F$181,2,FALSE)</f>
        <v>100</v>
      </c>
      <c r="J160" s="214">
        <f>F160*0.2</f>
        <v>19.52858</v>
      </c>
      <c r="K160" s="214">
        <f>G160*0.5</f>
        <v>46</v>
      </c>
      <c r="L160" s="214">
        <f>H160*0.2</f>
        <v>19.685714</v>
      </c>
      <c r="M160" s="214">
        <f>I160*0.1</f>
        <v>10</v>
      </c>
      <c r="N160" s="214">
        <f>SUM(J160:M160)*0.7</f>
        <v>66.6500058</v>
      </c>
      <c r="O160" s="214">
        <f>VLOOKUP(D160,学生干部加分!A$1:C$140,3,FALSE)</f>
        <v>4</v>
      </c>
      <c r="P160" s="214">
        <v>0</v>
      </c>
      <c r="Q160" s="214">
        <v>0</v>
      </c>
      <c r="R160" s="214">
        <f>N160+O160+P160-Q160</f>
        <v>70.6500058</v>
      </c>
      <c r="S160" s="214">
        <f>R160*0.15</f>
        <v>10.59750087</v>
      </c>
      <c r="T160" s="217">
        <f>VLOOKUP(D160,[2]必修课成绩!C$59:BO$82,65,FALSE)</f>
        <v>68.4512195121951</v>
      </c>
      <c r="U160" s="217">
        <f>VLOOKUP(D160,[2]选修课成绩!C$60:BI$83,59,FALSE)</f>
        <v>87.5</v>
      </c>
      <c r="V160" s="216">
        <f>IF(U160&gt;0,T160*0.9+U160*0.1,T160)</f>
        <v>70.3560975609756</v>
      </c>
      <c r="W160" s="215">
        <v>0</v>
      </c>
      <c r="X160" s="215">
        <f>V160*0.85+W160</f>
        <v>59.8026829268292</v>
      </c>
      <c r="Y160" s="215">
        <f>0.7*X160</f>
        <v>41.8618780487805</v>
      </c>
      <c r="Z160" s="221">
        <f>VLOOKUP(D160,体测成绩!B$2:C$273,2,FALSE)</f>
        <v>76.4</v>
      </c>
      <c r="AA160" s="222" t="str">
        <f>VLOOKUP(D160,体育锻炼成绩!A$2:B$182,2,FALSE)</f>
        <v>100.00</v>
      </c>
      <c r="AB160" s="221">
        <f>0.8*Z160</f>
        <v>61.12</v>
      </c>
      <c r="AC160" s="221">
        <f>AA160*0.2</f>
        <v>20</v>
      </c>
      <c r="AD160" s="221">
        <f>SUM(AB160:AC160)*0.7</f>
        <v>56.784</v>
      </c>
      <c r="AE160" s="221">
        <f>VLOOKUP(D160,体育加分汇总!A$1:C$79,3,FALSE)</f>
        <v>0</v>
      </c>
      <c r="AF160" s="221">
        <f>AD160+AE160</f>
        <v>56.784</v>
      </c>
      <c r="AG160" s="221">
        <f>AF160*0.05</f>
        <v>2.8392</v>
      </c>
      <c r="AH160" s="223">
        <f>VLOOKUP(D160,美育!B$2:F$182,5,FALSE)</f>
        <v>5</v>
      </c>
      <c r="AI160" s="223">
        <f>VLOOKUP(D160,美育!B$2:E$182,4,FALSE)</f>
        <v>0</v>
      </c>
      <c r="AJ160" s="223">
        <f>AH160+AI160</f>
        <v>5</v>
      </c>
      <c r="AK160" s="223">
        <f>AJ160*0.05</f>
        <v>0.25</v>
      </c>
      <c r="AL160" s="224">
        <f>VLOOKUP(D160,劳育基础分!B$3:AF$182,31,FALSE)</f>
        <v>24</v>
      </c>
      <c r="AM160" s="224">
        <f>VLOOKUP(D160,劳育加分!A$3:I$34,9,FALSE)</f>
        <v>1</v>
      </c>
      <c r="AN160" s="224">
        <f>AL160+AM160</f>
        <v>25</v>
      </c>
      <c r="AO160" s="224">
        <f>AN160*0.05</f>
        <v>1.25</v>
      </c>
      <c r="AP160" s="225">
        <f>S160+Y160+AG160+AK160+AO160</f>
        <v>56.7985789187805</v>
      </c>
      <c r="AQ160" s="226" t="str">
        <f>VLOOKUP(D160,必修课优良率!A$1:B$173,2,FALSE)</f>
        <v>47.62%</v>
      </c>
      <c r="AR160" s="227">
        <f>VLOOKUP(D160,四级成绩!B$2:C$178,2,FALSE)</f>
        <v>518</v>
      </c>
      <c r="AS160" s="226" t="str">
        <f>VLOOKUP(D160,必修课优良率!A$1:D$173,4,FALSE)</f>
        <v>是</v>
      </c>
    </row>
    <row r="161" spans="1:45">
      <c r="A161" s="211">
        <v>158</v>
      </c>
      <c r="B161" s="211">
        <v>120</v>
      </c>
      <c r="C161" s="211">
        <v>2024010546</v>
      </c>
      <c r="D161" s="5" t="s">
        <v>330</v>
      </c>
      <c r="E161" s="211" t="str">
        <f>VLOOKUP(D161,美育!B$2:E$182,2,FALSE)</f>
        <v>化工类24-3班</v>
      </c>
      <c r="F161" s="214">
        <f>VLOOKUP(D161,互评分!C$2:F$181,4,FALSE)</f>
        <v>98.7142857142857</v>
      </c>
      <c r="G161" s="214">
        <f>VLOOKUP(D161,辅导员加分!B$2:C$176,2,FALSE)</f>
        <v>92</v>
      </c>
      <c r="H161" s="214">
        <f>VLOOKUP(D161,互评分!C$2:F$181,3,FALSE)</f>
        <v>100</v>
      </c>
      <c r="I161" s="214">
        <f>VLOOKUP(D161,互评分!C$2:F$181,2,FALSE)</f>
        <v>99</v>
      </c>
      <c r="J161" s="214">
        <f>F161*0.2</f>
        <v>19.7428571428571</v>
      </c>
      <c r="K161" s="214">
        <f>G161*0.5</f>
        <v>46</v>
      </c>
      <c r="L161" s="214">
        <f>H161*0.2</f>
        <v>20</v>
      </c>
      <c r="M161" s="214">
        <f>I161*0.1</f>
        <v>9.9</v>
      </c>
      <c r="N161" s="214">
        <f>SUM(J161:M161)*0.7</f>
        <v>66.95</v>
      </c>
      <c r="O161" s="214">
        <v>0</v>
      </c>
      <c r="P161" s="214">
        <v>0</v>
      </c>
      <c r="Q161" s="214">
        <v>0</v>
      </c>
      <c r="R161" s="214">
        <f>N161+O161+P161-Q161</f>
        <v>66.95</v>
      </c>
      <c r="S161" s="214">
        <f>R161*0.15</f>
        <v>10.0425</v>
      </c>
      <c r="T161" s="215">
        <f>VLOOKUP(D161,[1]必修课成绩!C$71:AE$100,29,FALSE)</f>
        <v>74.4078947368421</v>
      </c>
      <c r="U161" s="215">
        <f>VLOOKUP(D161,[1]选修课成绩!C$72:AC$101,27,FALSE)</f>
        <v>71.8</v>
      </c>
      <c r="V161" s="216">
        <f>IF(U161&gt;0,T161*0.9+U161*0.1,T161)</f>
        <v>74.1471052631579</v>
      </c>
      <c r="W161" s="215">
        <v>0</v>
      </c>
      <c r="X161" s="215">
        <f>V161*0.85+W161</f>
        <v>63.0250394736842</v>
      </c>
      <c r="Y161" s="215">
        <f>0.7*X161</f>
        <v>44.1175276315789</v>
      </c>
      <c r="Z161" s="221">
        <f>VLOOKUP(D161,体测成绩!B$2:C$273,2,FALSE)</f>
        <v>22</v>
      </c>
      <c r="AA161" s="222">
        <f>VLOOKUP(D161,体育锻炼成绩!A$2:B$182,2,FALSE)</f>
        <v>100</v>
      </c>
      <c r="AB161" s="221">
        <f>0.8*Z161</f>
        <v>17.6</v>
      </c>
      <c r="AC161" s="221">
        <f>AA161*0.2</f>
        <v>20</v>
      </c>
      <c r="AD161" s="221">
        <f>SUM(AB161:AC161)*0.7</f>
        <v>26.32</v>
      </c>
      <c r="AE161" s="221">
        <v>0</v>
      </c>
      <c r="AF161" s="221">
        <f>AD161+AE161</f>
        <v>26.32</v>
      </c>
      <c r="AG161" s="221">
        <f>AF161*0.05</f>
        <v>1.316</v>
      </c>
      <c r="AH161" s="223">
        <f>VLOOKUP(D161,美育!B$2:F$182,5,FALSE)</f>
        <v>0</v>
      </c>
      <c r="AI161" s="223">
        <f>VLOOKUP(D161,美育!B$2:E$182,4,FALSE)</f>
        <v>0</v>
      </c>
      <c r="AJ161" s="223">
        <f>AH161+AI161</f>
        <v>0</v>
      </c>
      <c r="AK161" s="223">
        <f>AJ161*0.05</f>
        <v>0</v>
      </c>
      <c r="AL161" s="224">
        <f>VLOOKUP(D161,劳育基础分!B$3:AF$182,31,FALSE)</f>
        <v>24</v>
      </c>
      <c r="AM161" s="224">
        <v>0</v>
      </c>
      <c r="AN161" s="224">
        <f>AL161+AM161</f>
        <v>24</v>
      </c>
      <c r="AO161" s="224">
        <f>AN161*0.05</f>
        <v>1.2</v>
      </c>
      <c r="AP161" s="225">
        <f>S161+Y161+AG161+AK161+AO161</f>
        <v>56.6760276315789</v>
      </c>
      <c r="AQ161" s="226" t="str">
        <f>VLOOKUP(D161,必修课优良率!A$1:B$173,2,FALSE)</f>
        <v>31.58%</v>
      </c>
      <c r="AR161" s="227">
        <f>VLOOKUP(D161,四级成绩!B$2:C$178,2,FALSE)</f>
        <v>570</v>
      </c>
      <c r="AS161" s="226" t="str">
        <f>VLOOKUP(D161,必修课优良率!A$1:D$173,4,FALSE)</f>
        <v>否</v>
      </c>
    </row>
    <row r="162" spans="1:45">
      <c r="A162" s="211">
        <v>159</v>
      </c>
      <c r="B162" s="211">
        <v>166</v>
      </c>
      <c r="C162" s="211" t="s">
        <v>331</v>
      </c>
      <c r="D162" s="5" t="s">
        <v>332</v>
      </c>
      <c r="E162" s="211" t="str">
        <f>VLOOKUP(D162,美育!B$2:E$182,2,FALSE)</f>
        <v>化工类24-1班</v>
      </c>
      <c r="F162" s="214">
        <f>VLOOKUP(D162,互评分!C$2:F$181,4,FALSE)</f>
        <v>98.92592593</v>
      </c>
      <c r="G162" s="214">
        <f>VLOOKUP(D162,辅导员加分!B$2:C$176,2,FALSE)</f>
        <v>94</v>
      </c>
      <c r="H162" s="214">
        <f>VLOOKUP(D162,互评分!C$2:F$181,3,FALSE)</f>
        <v>100</v>
      </c>
      <c r="I162" s="214">
        <f>VLOOKUP(D162,互评分!C$2:F$181,2,FALSE)</f>
        <v>90</v>
      </c>
      <c r="J162" s="214">
        <f>F162*0.2</f>
        <v>19.785185186</v>
      </c>
      <c r="K162" s="214">
        <f>G162*0.5</f>
        <v>47</v>
      </c>
      <c r="L162" s="214">
        <f>H162*0.2</f>
        <v>20</v>
      </c>
      <c r="M162" s="214">
        <f>I162*0.1</f>
        <v>9</v>
      </c>
      <c r="N162" s="214">
        <f>SUM(J162:M162)*0.7</f>
        <v>67.0496296302</v>
      </c>
      <c r="O162" s="214">
        <f>VLOOKUP(D162,学生干部加分!A$1:C$140,3,FALSE)</f>
        <v>4</v>
      </c>
      <c r="P162" s="214">
        <v>0</v>
      </c>
      <c r="Q162" s="214">
        <v>0</v>
      </c>
      <c r="R162" s="214">
        <f>N162+O162+P162-Q162</f>
        <v>71.0496296302</v>
      </c>
      <c r="S162" s="214">
        <f>R162*0.15</f>
        <v>10.65744444453</v>
      </c>
      <c r="T162" s="217">
        <f>VLOOKUP(D162,[2]必修课成绩!C$59:BO$82,65,FALSE)</f>
        <v>66.2682926829268</v>
      </c>
      <c r="U162" s="217">
        <f>VLOOKUP(D162,[2]选修课成绩!C$60:BI$83,59,FALSE)</f>
        <v>86</v>
      </c>
      <c r="V162" s="216">
        <f>IF(U162&gt;0,T162*0.9+U162*0.1,T162)</f>
        <v>68.2414634146341</v>
      </c>
      <c r="W162" s="215">
        <v>0</v>
      </c>
      <c r="X162" s="215">
        <f>V162*0.85+W162</f>
        <v>58.005243902439</v>
      </c>
      <c r="Y162" s="215">
        <f>0.7*X162</f>
        <v>40.6036707317073</v>
      </c>
      <c r="Z162" s="221">
        <f>VLOOKUP(D162,体测成绩!B$2:C$273,2,FALSE)</f>
        <v>72.1</v>
      </c>
      <c r="AA162" s="222" t="str">
        <f>VLOOKUP(D162,体育锻炼成绩!A$2:B$182,2,FALSE)</f>
        <v>0.00</v>
      </c>
      <c r="AB162" s="221">
        <f>0.8*Z162</f>
        <v>57.68</v>
      </c>
      <c r="AC162" s="221">
        <f>AA162*0.2</f>
        <v>0</v>
      </c>
      <c r="AD162" s="221">
        <f>SUM(AB162:AC162)*0.7</f>
        <v>40.376</v>
      </c>
      <c r="AE162" s="221">
        <f>VLOOKUP(D162,体育加分汇总!A$1:C$79,3,FALSE)</f>
        <v>12</v>
      </c>
      <c r="AF162" s="221">
        <f>AD162+AE162</f>
        <v>52.376</v>
      </c>
      <c r="AG162" s="221">
        <f>AF162*0.05</f>
        <v>2.6188</v>
      </c>
      <c r="AH162" s="223">
        <f>VLOOKUP(D162,美育!B$2:F$182,5,FALSE)</f>
        <v>0</v>
      </c>
      <c r="AI162" s="223">
        <f>VLOOKUP(D162,美育!B$2:E$182,4,FALSE)</f>
        <v>0</v>
      </c>
      <c r="AJ162" s="223">
        <f>AH162+AI162</f>
        <v>0</v>
      </c>
      <c r="AK162" s="223">
        <f>AJ162*0.05</f>
        <v>0</v>
      </c>
      <c r="AL162" s="224">
        <f>VLOOKUP(D162,劳育基础分!B$3:AF$182,31,FALSE)</f>
        <v>40</v>
      </c>
      <c r="AM162" s="224">
        <v>0</v>
      </c>
      <c r="AN162" s="224">
        <f>AL162+AM162</f>
        <v>40</v>
      </c>
      <c r="AO162" s="224">
        <f>AN162*0.05</f>
        <v>2</v>
      </c>
      <c r="AP162" s="225">
        <f>S162+Y162+AG162+AK162+AO162</f>
        <v>55.8799151762373</v>
      </c>
      <c r="AQ162" s="226" t="str">
        <f>VLOOKUP(D162,必修课优良率!A$1:B$173,2,FALSE)</f>
        <v>38.10%</v>
      </c>
      <c r="AR162" s="227">
        <f>VLOOKUP(D162,四级成绩!B$2:C$178,2,FALSE)</f>
        <v>381</v>
      </c>
      <c r="AS162" s="226" t="str">
        <f>VLOOKUP(D162,必修课优良率!A$1:D$173,4,FALSE)</f>
        <v>是</v>
      </c>
    </row>
    <row r="163" spans="1:45">
      <c r="A163" s="211">
        <v>160</v>
      </c>
      <c r="B163" s="211">
        <v>149</v>
      </c>
      <c r="C163" s="211">
        <v>2024010564</v>
      </c>
      <c r="D163" s="5" t="s">
        <v>333</v>
      </c>
      <c r="E163" s="211" t="str">
        <f>VLOOKUP(D163,美育!B$2:E$182,2,FALSE)</f>
        <v>化工类24-4班</v>
      </c>
      <c r="F163" s="214">
        <f>VLOOKUP(D163,互评分!C$2:F$181,4,FALSE)</f>
        <v>96.64286</v>
      </c>
      <c r="G163" s="214">
        <f>VLOOKUP(D163,辅导员加分!B$2:C$176,2,FALSE)</f>
        <v>92</v>
      </c>
      <c r="H163" s="214">
        <f>VLOOKUP(D163,互评分!C$2:F$181,3,FALSE)</f>
        <v>95.71429</v>
      </c>
      <c r="I163" s="214">
        <f>VLOOKUP(D163,互评分!C$2:F$181,2,FALSE)</f>
        <v>100</v>
      </c>
      <c r="J163" s="214">
        <f>F163*0.2</f>
        <v>19.328572</v>
      </c>
      <c r="K163" s="214">
        <f>G163*0.5</f>
        <v>46</v>
      </c>
      <c r="L163" s="214">
        <f>H163*0.2</f>
        <v>19.142858</v>
      </c>
      <c r="M163" s="214">
        <f>I163*0.1</f>
        <v>10</v>
      </c>
      <c r="N163" s="214">
        <f>SUM(J163:M163)*0.7</f>
        <v>66.130001</v>
      </c>
      <c r="O163" s="214">
        <v>0</v>
      </c>
      <c r="P163" s="214">
        <v>0</v>
      </c>
      <c r="Q163" s="214">
        <v>0</v>
      </c>
      <c r="R163" s="214">
        <f>N163+O163+P163-Q163</f>
        <v>66.130001</v>
      </c>
      <c r="S163" s="214">
        <f>R163*0.15</f>
        <v>9.91950015</v>
      </c>
      <c r="T163" s="215">
        <f>VLOOKUP(D163,[1]必修课成绩!C$71:AE$100,29,FALSE)</f>
        <v>71.2</v>
      </c>
      <c r="U163" s="215">
        <f>VLOOKUP(D163,[1]选修课成绩!C$72:AC$101,27,FALSE)</f>
        <v>0</v>
      </c>
      <c r="V163" s="216">
        <f>IF(U163&gt;0,T163*0.9+U163*0.1,T163)</f>
        <v>71.2</v>
      </c>
      <c r="W163" s="215">
        <v>0</v>
      </c>
      <c r="X163" s="215">
        <f>V163*0.85+W163</f>
        <v>60.52</v>
      </c>
      <c r="Y163" s="215">
        <f>0.7*X163</f>
        <v>42.364</v>
      </c>
      <c r="Z163" s="221">
        <f>VLOOKUP(D163,体测成绩!B$2:C$273,2,FALSE)</f>
        <v>61.1</v>
      </c>
      <c r="AA163" s="222">
        <f>VLOOKUP(D163,体育锻炼成绩!A$2:B$182,2,FALSE)</f>
        <v>100</v>
      </c>
      <c r="AB163" s="221">
        <f>0.8*Z163</f>
        <v>48.88</v>
      </c>
      <c r="AC163" s="221">
        <f>AA163*0.2</f>
        <v>20</v>
      </c>
      <c r="AD163" s="221">
        <f>SUM(AB163:AC163)*0.7</f>
        <v>48.216</v>
      </c>
      <c r="AE163" s="221">
        <v>0</v>
      </c>
      <c r="AF163" s="221">
        <f>AD163+AE163</f>
        <v>48.216</v>
      </c>
      <c r="AG163" s="221">
        <f>AF163*0.05</f>
        <v>2.4108</v>
      </c>
      <c r="AH163" s="223">
        <f>VLOOKUP(D163,美育!B$2:F$182,5,FALSE)</f>
        <v>0</v>
      </c>
      <c r="AI163" s="223">
        <f>VLOOKUP(D163,美育!B$2:E$182,4,FALSE)</f>
        <v>0</v>
      </c>
      <c r="AJ163" s="223">
        <f>AH163+AI163</f>
        <v>0</v>
      </c>
      <c r="AK163" s="223">
        <f>AJ163*0.05</f>
        <v>0</v>
      </c>
      <c r="AL163" s="224">
        <f>VLOOKUP(D163,劳育基础分!B$3:AF$182,31,FALSE)</f>
        <v>20</v>
      </c>
      <c r="AM163" s="224">
        <v>0</v>
      </c>
      <c r="AN163" s="224">
        <f>AL163+AM163</f>
        <v>20</v>
      </c>
      <c r="AO163" s="224">
        <f>AN163*0.05</f>
        <v>1</v>
      </c>
      <c r="AP163" s="225">
        <f>S163+Y163+AG163+AK163+AO163</f>
        <v>55.69430015</v>
      </c>
      <c r="AQ163" s="226" t="str">
        <f>VLOOKUP(D163,必修课优良率!A$1:B$173,2,FALSE)</f>
        <v>42.86%</v>
      </c>
      <c r="AR163" s="227">
        <f>VLOOKUP(D163,四级成绩!B$2:C$178,2,FALSE)</f>
        <v>353</v>
      </c>
      <c r="AS163" s="226" t="str">
        <f>VLOOKUP(D163,必修课优良率!A$1:D$173,4,FALSE)</f>
        <v>是</v>
      </c>
    </row>
    <row r="164" spans="1:45">
      <c r="A164" s="211">
        <v>161</v>
      </c>
      <c r="B164" s="211">
        <v>152</v>
      </c>
      <c r="C164" s="211">
        <v>2024010565</v>
      </c>
      <c r="D164" s="5" t="s">
        <v>334</v>
      </c>
      <c r="E164" s="211" t="str">
        <f>VLOOKUP(D164,美育!B$2:E$182,2,FALSE)</f>
        <v>化工类24-4班</v>
      </c>
      <c r="F164" s="214">
        <f>VLOOKUP(D164,互评分!C$2:F$181,4,FALSE)</f>
        <v>96.71429</v>
      </c>
      <c r="G164" s="214">
        <f>VLOOKUP(D164,辅导员加分!B$2:C$176,2,FALSE)</f>
        <v>92</v>
      </c>
      <c r="H164" s="214">
        <f>VLOOKUP(D164,互评分!C$2:F$181,3,FALSE)</f>
        <v>95.71429</v>
      </c>
      <c r="I164" s="214">
        <f>VLOOKUP(D164,互评分!C$2:F$181,2,FALSE)</f>
        <v>100</v>
      </c>
      <c r="J164" s="214">
        <f>F164*0.2</f>
        <v>19.342858</v>
      </c>
      <c r="K164" s="214">
        <f>G164*0.5</f>
        <v>46</v>
      </c>
      <c r="L164" s="214">
        <f>H164*0.2</f>
        <v>19.142858</v>
      </c>
      <c r="M164" s="214">
        <f>I164*0.1</f>
        <v>10</v>
      </c>
      <c r="N164" s="214">
        <f>SUM(J164:M164)*0.7</f>
        <v>66.1400012</v>
      </c>
      <c r="O164" s="214">
        <v>0</v>
      </c>
      <c r="P164" s="214">
        <v>0</v>
      </c>
      <c r="Q164" s="214">
        <v>0</v>
      </c>
      <c r="R164" s="214">
        <f>N164+O164+P164-Q164</f>
        <v>66.1400012</v>
      </c>
      <c r="S164" s="214">
        <f>R164*0.15</f>
        <v>9.92100018</v>
      </c>
      <c r="T164" s="215">
        <f>VLOOKUP(D164,[1]必修课成绩!C$71:AE$100,29,FALSE)</f>
        <v>70.65</v>
      </c>
      <c r="U164" s="215">
        <f>VLOOKUP(D164,[1]选修课成绩!C$72:AC$101,27,FALSE)</f>
        <v>0</v>
      </c>
      <c r="V164" s="216">
        <f>IF(U164&gt;0,T164*0.9+U164*0.1,T164)</f>
        <v>70.65</v>
      </c>
      <c r="W164" s="215">
        <v>0</v>
      </c>
      <c r="X164" s="215">
        <f>V164*0.85+W164</f>
        <v>60.0525</v>
      </c>
      <c r="Y164" s="215">
        <f>0.7*X164</f>
        <v>42.03675</v>
      </c>
      <c r="Z164" s="221">
        <f>VLOOKUP(D164,体测成绩!B$2:C$273,2,FALSE)</f>
        <v>59.8</v>
      </c>
      <c r="AA164" s="222">
        <f>VLOOKUP(D164,体育锻炼成绩!A$2:B$182,2,FALSE)</f>
        <v>100</v>
      </c>
      <c r="AB164" s="221">
        <f>0.8*Z164</f>
        <v>47.84</v>
      </c>
      <c r="AC164" s="221">
        <f>AA164*0.2</f>
        <v>20</v>
      </c>
      <c r="AD164" s="221">
        <f>SUM(AB164:AC164)*0.7</f>
        <v>47.488</v>
      </c>
      <c r="AE164" s="221">
        <v>0</v>
      </c>
      <c r="AF164" s="221">
        <f>AD164+AE164</f>
        <v>47.488</v>
      </c>
      <c r="AG164" s="221">
        <f>AF164*0.05</f>
        <v>2.3744</v>
      </c>
      <c r="AH164" s="223">
        <f>VLOOKUP(D164,美育!B$2:F$182,5,FALSE)</f>
        <v>0</v>
      </c>
      <c r="AI164" s="223">
        <f>VLOOKUP(D164,美育!B$2:E$182,4,FALSE)</f>
        <v>0</v>
      </c>
      <c r="AJ164" s="223">
        <f>AH164+AI164</f>
        <v>0</v>
      </c>
      <c r="AK164" s="223">
        <f>AJ164*0.05</f>
        <v>0</v>
      </c>
      <c r="AL164" s="224">
        <f>VLOOKUP(D164,劳育基础分!B$3:AF$182,31,FALSE)</f>
        <v>20</v>
      </c>
      <c r="AM164" s="224">
        <v>0</v>
      </c>
      <c r="AN164" s="224">
        <f>AL164+AM164</f>
        <v>20</v>
      </c>
      <c r="AO164" s="224">
        <f>AN164*0.05</f>
        <v>1</v>
      </c>
      <c r="AP164" s="225">
        <f>S164+Y164+AG164+AK164+AO164</f>
        <v>55.33215018</v>
      </c>
      <c r="AQ164" s="226" t="str">
        <f>VLOOKUP(D164,必修课优良率!A$1:B$173,2,FALSE)</f>
        <v>23.81%</v>
      </c>
      <c r="AR164" s="227">
        <f>VLOOKUP(D164,四级成绩!B$2:C$178,2,FALSE)</f>
        <v>448</v>
      </c>
      <c r="AS164" s="226" t="str">
        <f>VLOOKUP(D164,必修课优良率!A$1:D$173,4,FALSE)</f>
        <v>是</v>
      </c>
    </row>
    <row r="165" spans="1:45">
      <c r="A165" s="211">
        <v>162</v>
      </c>
      <c r="B165" s="211">
        <v>167</v>
      </c>
      <c r="C165" s="211" t="s">
        <v>335</v>
      </c>
      <c r="D165" s="5" t="s">
        <v>336</v>
      </c>
      <c r="E165" s="211" t="str">
        <f>VLOOKUP(D165,美育!B$2:E$182,2,FALSE)</f>
        <v>化工类24-2班</v>
      </c>
      <c r="F165" s="214">
        <f>VLOOKUP(D165,互评分!C$2:F$181,4,FALSE)</f>
        <v>96.3571428571429</v>
      </c>
      <c r="G165" s="214">
        <f>VLOOKUP(D165,辅导员加分!B$2:C$176,2,FALSE)</f>
        <v>90</v>
      </c>
      <c r="H165" s="214">
        <f>VLOOKUP(D165,互评分!C$2:F$181,3,FALSE)</f>
        <v>97.5</v>
      </c>
      <c r="I165" s="214">
        <f>VLOOKUP(D165,互评分!C$2:F$181,2,FALSE)</f>
        <v>92</v>
      </c>
      <c r="J165" s="214">
        <f>F165*0.2</f>
        <v>19.2714285714286</v>
      </c>
      <c r="K165" s="214">
        <f>G165*0.5</f>
        <v>45</v>
      </c>
      <c r="L165" s="214">
        <f>H165*0.2</f>
        <v>19.5</v>
      </c>
      <c r="M165" s="214">
        <f>I165*0.1</f>
        <v>9.2</v>
      </c>
      <c r="N165" s="214">
        <f>SUM(J165:M165)*0.7</f>
        <v>65.08</v>
      </c>
      <c r="O165" s="214">
        <v>0</v>
      </c>
      <c r="P165" s="214">
        <v>0</v>
      </c>
      <c r="Q165" s="214">
        <v>0</v>
      </c>
      <c r="R165" s="214">
        <f>N165+O165+P165-Q165</f>
        <v>65.08</v>
      </c>
      <c r="S165" s="214">
        <f>R165*0.15</f>
        <v>9.762</v>
      </c>
      <c r="T165" s="215">
        <v>65.8414634146341</v>
      </c>
      <c r="U165" s="215">
        <v>0</v>
      </c>
      <c r="V165" s="216">
        <f>IF(U165&gt;0,T165*0.9+U165*0.1,T165)</f>
        <v>65.8414634146341</v>
      </c>
      <c r="W165" s="215">
        <v>0</v>
      </c>
      <c r="X165" s="215">
        <f>V165*0.85+W165</f>
        <v>55.965243902439</v>
      </c>
      <c r="Y165" s="215">
        <f>0.7*X165</f>
        <v>39.1756707317073</v>
      </c>
      <c r="Z165" s="221">
        <f>VLOOKUP(D165,体测成绩!B$2:C$273,2,FALSE)</f>
        <v>76.6</v>
      </c>
      <c r="AA165" s="222" t="str">
        <f>VLOOKUP(D165,体育锻炼成绩!A$2:B$182,2,FALSE)</f>
        <v>100.00</v>
      </c>
      <c r="AB165" s="221">
        <f>0.8*Z165</f>
        <v>61.28</v>
      </c>
      <c r="AC165" s="221">
        <f>AA165*0.2</f>
        <v>20</v>
      </c>
      <c r="AD165" s="221">
        <f>SUM(AB165:AC165)*0.7</f>
        <v>56.896</v>
      </c>
      <c r="AE165" s="221">
        <f>VLOOKUP(D165,体育加分汇总!A$1:C$79,3,FALSE)</f>
        <v>9</v>
      </c>
      <c r="AF165" s="221">
        <f>AD165+AE165</f>
        <v>65.896</v>
      </c>
      <c r="AG165" s="221">
        <f>AF165*0.05</f>
        <v>3.2948</v>
      </c>
      <c r="AH165" s="223">
        <f>VLOOKUP(D165,美育!B$2:F$182,5,FALSE)</f>
        <v>20</v>
      </c>
      <c r="AI165" s="223">
        <f>VLOOKUP(D165,美育!B$2:E$182,4,FALSE)</f>
        <v>0</v>
      </c>
      <c r="AJ165" s="223">
        <f>AH165+AI165</f>
        <v>20</v>
      </c>
      <c r="AK165" s="223">
        <f>AJ165*0.05</f>
        <v>1</v>
      </c>
      <c r="AL165" s="224">
        <f>VLOOKUP(D165,劳育基础分!B$3:AF$182,31,FALSE)</f>
        <v>40</v>
      </c>
      <c r="AM165" s="224">
        <v>0</v>
      </c>
      <c r="AN165" s="224">
        <f>AL165+AM165</f>
        <v>40</v>
      </c>
      <c r="AO165" s="224">
        <f>AN165*0.05</f>
        <v>2</v>
      </c>
      <c r="AP165" s="225">
        <f>S165+Y165+AG165+AK165+AO165</f>
        <v>55.2324707317073</v>
      </c>
      <c r="AQ165" s="226" t="str">
        <f>VLOOKUP(D165,必修课优良率!A$1:B$173,2,FALSE)</f>
        <v>52.38%</v>
      </c>
      <c r="AR165" s="227">
        <f>VLOOKUP(D165,四级成绩!B$2:C$178,2,FALSE)</f>
        <v>400</v>
      </c>
      <c r="AS165" s="226" t="str">
        <f>VLOOKUP(D165,必修课优良率!A$1:D$173,4,FALSE)</f>
        <v>是</v>
      </c>
    </row>
    <row r="166" spans="1:45">
      <c r="A166" s="211">
        <v>163</v>
      </c>
      <c r="B166" s="211">
        <v>162</v>
      </c>
      <c r="C166" s="211">
        <v>2024010563</v>
      </c>
      <c r="D166" s="5" t="s">
        <v>337</v>
      </c>
      <c r="E166" s="211" t="str">
        <f>VLOOKUP(D166,美育!B$2:E$182,2,FALSE)</f>
        <v>化工类24-4班</v>
      </c>
      <c r="F166" s="214">
        <f>VLOOKUP(D166,互评分!C$2:F$181,4,FALSE)</f>
        <v>96.3214</v>
      </c>
      <c r="G166" s="214">
        <f>VLOOKUP(D166,辅导员加分!B$2:C$176,2,FALSE)</f>
        <v>92</v>
      </c>
      <c r="H166" s="214">
        <f>VLOOKUP(D166,互评分!C$2:F$181,3,FALSE)</f>
        <v>95.71429</v>
      </c>
      <c r="I166" s="214">
        <f>VLOOKUP(D166,互评分!C$2:F$181,2,FALSE)</f>
        <v>100</v>
      </c>
      <c r="J166" s="214">
        <f>F166*0.2</f>
        <v>19.26428</v>
      </c>
      <c r="K166" s="214">
        <f>G166*0.5</f>
        <v>46</v>
      </c>
      <c r="L166" s="214">
        <f>H166*0.2</f>
        <v>19.142858</v>
      </c>
      <c r="M166" s="214">
        <f>I166*0.1</f>
        <v>10</v>
      </c>
      <c r="N166" s="214">
        <f>SUM(J166:M166)*0.7</f>
        <v>66.0849966</v>
      </c>
      <c r="O166" s="214">
        <f>VLOOKUP(D166,学生干部加分!A$1:C$140,3,FALSE)</f>
        <v>6</v>
      </c>
      <c r="P166" s="214">
        <v>0</v>
      </c>
      <c r="Q166" s="214">
        <v>0</v>
      </c>
      <c r="R166" s="214">
        <f>N166+O166+P166-Q166</f>
        <v>72.0849966</v>
      </c>
      <c r="S166" s="214">
        <f>R166*0.15</f>
        <v>10.81274949</v>
      </c>
      <c r="T166" s="215">
        <f>VLOOKUP(D166,[1]必修课成绩!C$71:AE$100,29,FALSE)</f>
        <v>67.2125</v>
      </c>
      <c r="U166" s="215">
        <f>VLOOKUP(D166,[1]选修课成绩!C$72:AC$101,27,FALSE)</f>
        <v>0</v>
      </c>
      <c r="V166" s="216">
        <f>IF(U166&gt;0,T166*0.9+U166*0.1,T166)</f>
        <v>67.2125</v>
      </c>
      <c r="W166" s="215">
        <v>0</v>
      </c>
      <c r="X166" s="215">
        <f>V166*0.85+W166</f>
        <v>57.130625</v>
      </c>
      <c r="Y166" s="215">
        <f>0.7*X166</f>
        <v>39.9914375</v>
      </c>
      <c r="Z166" s="221">
        <f>VLOOKUP(D166,体测成绩!B$2:C$273,2,FALSE)</f>
        <v>69.4</v>
      </c>
      <c r="AA166" s="222" t="str">
        <f>VLOOKUP(D166,体育锻炼成绩!A$2:B$182,2,FALSE)</f>
        <v>100.00</v>
      </c>
      <c r="AB166" s="221">
        <f>0.8*Z166</f>
        <v>55.52</v>
      </c>
      <c r="AC166" s="221">
        <f>AA166*0.2</f>
        <v>20</v>
      </c>
      <c r="AD166" s="221">
        <f>SUM(AB166:AC166)*0.7</f>
        <v>52.864</v>
      </c>
      <c r="AE166" s="221">
        <f>VLOOKUP(D166,体育加分汇总!A$1:C$79,3,FALSE)</f>
        <v>1</v>
      </c>
      <c r="AF166" s="221">
        <f>AD166+AE166</f>
        <v>53.864</v>
      </c>
      <c r="AG166" s="221">
        <f>AF166*0.05</f>
        <v>2.6932</v>
      </c>
      <c r="AH166" s="223">
        <f>VLOOKUP(D166,美育!B$2:F$182,5,FALSE)</f>
        <v>3</v>
      </c>
      <c r="AI166" s="223">
        <f>VLOOKUP(D166,美育!B$2:E$182,4,FALSE)</f>
        <v>0</v>
      </c>
      <c r="AJ166" s="223">
        <f>AH166+AI166</f>
        <v>3</v>
      </c>
      <c r="AK166" s="223">
        <f>AJ166*0.05</f>
        <v>0.15</v>
      </c>
      <c r="AL166" s="224">
        <f>VLOOKUP(D166,劳育基础分!B$3:AF$182,31,FALSE)</f>
        <v>24</v>
      </c>
      <c r="AM166" s="224">
        <v>0</v>
      </c>
      <c r="AN166" s="224">
        <f>AL166+AM166</f>
        <v>24</v>
      </c>
      <c r="AO166" s="224">
        <f>AN166*0.05</f>
        <v>1.2</v>
      </c>
      <c r="AP166" s="225">
        <f>S166+Y166+AG166+AK166+AO166</f>
        <v>54.84738699</v>
      </c>
      <c r="AQ166" s="226" t="str">
        <f>VLOOKUP(D166,必修课优良率!A$1:B$173,2,FALSE)</f>
        <v>52.38%</v>
      </c>
      <c r="AR166" s="227">
        <f>VLOOKUP(D166,四级成绩!B$2:C$178,2,FALSE)</f>
        <v>322</v>
      </c>
      <c r="AS166" s="226" t="str">
        <f>VLOOKUP(D166,必修课优良率!A$1:D$173,4,FALSE)</f>
        <v>是</v>
      </c>
    </row>
    <row r="167" spans="1:45">
      <c r="A167" s="211">
        <v>164</v>
      </c>
      <c r="B167" s="211">
        <v>168</v>
      </c>
      <c r="C167" s="211" t="s">
        <v>338</v>
      </c>
      <c r="D167" s="5" t="s">
        <v>339</v>
      </c>
      <c r="E167" s="211" t="str">
        <f>VLOOKUP(D167,美育!B$2:E$182,2,FALSE)</f>
        <v>化工类24-3班</v>
      </c>
      <c r="F167" s="214">
        <f>VLOOKUP(D167,互评分!C$2:F$181,4,FALSE)</f>
        <v>99.1111111111111</v>
      </c>
      <c r="G167" s="214">
        <f>VLOOKUP(D167,辅导员加分!B$2:C$176,2,FALSE)</f>
        <v>92</v>
      </c>
      <c r="H167" s="214">
        <f>VLOOKUP(D167,互评分!C$2:F$181,3,FALSE)</f>
        <v>100</v>
      </c>
      <c r="I167" s="214">
        <f>VLOOKUP(D167,互评分!C$2:F$181,2,FALSE)</f>
        <v>99</v>
      </c>
      <c r="J167" s="214">
        <f>F167*0.2</f>
        <v>19.8222222222222</v>
      </c>
      <c r="K167" s="214">
        <f>G167*0.5</f>
        <v>46</v>
      </c>
      <c r="L167" s="214">
        <f>H167*0.2</f>
        <v>20</v>
      </c>
      <c r="M167" s="214">
        <f>I167*0.1</f>
        <v>9.9</v>
      </c>
      <c r="N167" s="214">
        <f>SUM(J167:M167)*0.7</f>
        <v>67.0055555555556</v>
      </c>
      <c r="O167" s="214">
        <f>VLOOKUP(D167,学生干部加分!A$1:C$140,3,FALSE)</f>
        <v>3</v>
      </c>
      <c r="P167" s="214">
        <v>0</v>
      </c>
      <c r="Q167" s="214">
        <v>0</v>
      </c>
      <c r="R167" s="214">
        <f>N167+O167+P167-Q167</f>
        <v>70.0055555555556</v>
      </c>
      <c r="S167" s="214">
        <f>R167*0.15</f>
        <v>10.5008333333333</v>
      </c>
      <c r="T167" s="217">
        <f>VLOOKUP(D167,[2]必修课成绩!C$59:BO$82,65,FALSE)</f>
        <v>65.7926829268293</v>
      </c>
      <c r="U167" s="217">
        <f>VLOOKUP(D167,[2]选修课成绩!C$60:BI$83,59,FALSE)</f>
        <v>0</v>
      </c>
      <c r="V167" s="216">
        <f>IF(U167&gt;0,T167*0.9+U167*0.1,T167)</f>
        <v>65.7926829268293</v>
      </c>
      <c r="W167" s="215">
        <v>0</v>
      </c>
      <c r="X167" s="215">
        <f>V167*0.85+W167</f>
        <v>55.9237804878049</v>
      </c>
      <c r="Y167" s="215">
        <f>0.7*X167</f>
        <v>39.1466463414634</v>
      </c>
      <c r="Z167" s="221">
        <f>VLOOKUP(D167,体测成绩!B$2:C$273,2,FALSE)</f>
        <v>71.2</v>
      </c>
      <c r="AA167" s="222" t="str">
        <f>VLOOKUP(D167,体育锻炼成绩!A$2:B$182,2,FALSE)</f>
        <v>100.00</v>
      </c>
      <c r="AB167" s="221">
        <f>0.8*Z167</f>
        <v>56.96</v>
      </c>
      <c r="AC167" s="221">
        <f>AA167*0.2</f>
        <v>20</v>
      </c>
      <c r="AD167" s="221">
        <f>SUM(AB167:AC167)*0.7</f>
        <v>53.872</v>
      </c>
      <c r="AE167" s="221">
        <v>0</v>
      </c>
      <c r="AF167" s="221">
        <f>AD167+AE167</f>
        <v>53.872</v>
      </c>
      <c r="AG167" s="221">
        <f>AF167*0.05</f>
        <v>2.6936</v>
      </c>
      <c r="AH167" s="223">
        <f>VLOOKUP(D167,美育!B$2:F$182,5,FALSE)</f>
        <v>25</v>
      </c>
      <c r="AI167" s="223">
        <f>VLOOKUP(D167,美育!B$2:E$182,4,FALSE)</f>
        <v>0</v>
      </c>
      <c r="AJ167" s="223">
        <f>AH167+AI167</f>
        <v>25</v>
      </c>
      <c r="AK167" s="223">
        <f>AJ167*0.05</f>
        <v>1.25</v>
      </c>
      <c r="AL167" s="224">
        <f>VLOOKUP(D167,劳育基础分!B$3:AF$182,31,FALSE)</f>
        <v>24</v>
      </c>
      <c r="AM167" s="224">
        <v>0</v>
      </c>
      <c r="AN167" s="224">
        <f>AL167+AM167</f>
        <v>24</v>
      </c>
      <c r="AO167" s="224">
        <f>AN167*0.05</f>
        <v>1.2</v>
      </c>
      <c r="AP167" s="225">
        <f>S167+Y167+AG167+AK167+AO167</f>
        <v>54.7910796747968</v>
      </c>
      <c r="AQ167" s="226" t="str">
        <f>VLOOKUP(D167,必修课优良率!A$1:B$173,2,FALSE)</f>
        <v>52.38%</v>
      </c>
      <c r="AR167" s="227">
        <f>VLOOKUP(D167,四级成绩!B$2:C$178,2,FALSE)</f>
        <v>395</v>
      </c>
      <c r="AS167" s="226" t="str">
        <f>VLOOKUP(D167,必修课优良率!A$1:D$173,4,FALSE)</f>
        <v>是</v>
      </c>
    </row>
    <row r="168" spans="1:45">
      <c r="A168" s="211">
        <v>165</v>
      </c>
      <c r="B168" s="211">
        <v>171</v>
      </c>
      <c r="C168" s="211" t="s">
        <v>340</v>
      </c>
      <c r="D168" s="5" t="s">
        <v>341</v>
      </c>
      <c r="E168" s="211" t="str">
        <f>VLOOKUP(D168,美育!B$2:E$182,2,FALSE)</f>
        <v>化工类24-3班</v>
      </c>
      <c r="F168" s="214">
        <f>VLOOKUP(D168,互评分!C$2:F$181,4,FALSE)</f>
        <v>99.1111111111111</v>
      </c>
      <c r="G168" s="214">
        <f>VLOOKUP(D168,辅导员加分!B$2:C$176,2,FALSE)</f>
        <v>92</v>
      </c>
      <c r="H168" s="214">
        <f>VLOOKUP(D168,互评分!C$2:F$181,3,FALSE)</f>
        <v>100</v>
      </c>
      <c r="I168" s="214">
        <f>VLOOKUP(D168,互评分!C$2:F$181,2,FALSE)</f>
        <v>99</v>
      </c>
      <c r="J168" s="214">
        <f>F168*0.2</f>
        <v>19.8222222222222</v>
      </c>
      <c r="K168" s="214">
        <f>G168*0.5</f>
        <v>46</v>
      </c>
      <c r="L168" s="214">
        <f>H168*0.2</f>
        <v>20</v>
      </c>
      <c r="M168" s="214">
        <f>I168*0.1</f>
        <v>9.9</v>
      </c>
      <c r="N168" s="214">
        <f>SUM(J168:M168)*0.7</f>
        <v>67.0055555555556</v>
      </c>
      <c r="O168" s="214">
        <f>VLOOKUP(D168,学生干部加分!A$1:C$140,3,FALSE)</f>
        <v>2</v>
      </c>
      <c r="P168" s="214">
        <v>0</v>
      </c>
      <c r="Q168" s="214">
        <v>0</v>
      </c>
      <c r="R168" s="214">
        <f>N168+O168+P168-Q168</f>
        <v>69.0055555555556</v>
      </c>
      <c r="S168" s="214">
        <f>R168*0.15</f>
        <v>10.3508333333333</v>
      </c>
      <c r="T168" s="215">
        <v>64.1341463414634</v>
      </c>
      <c r="U168" s="215">
        <v>90.5</v>
      </c>
      <c r="V168" s="216">
        <f>IF(U168&gt;0,T168*0.9+U168*0.1,T168)</f>
        <v>66.7707317073171</v>
      </c>
      <c r="W168" s="215">
        <v>0</v>
      </c>
      <c r="X168" s="215">
        <f>V168*0.85+W168</f>
        <v>56.7551219512195</v>
      </c>
      <c r="Y168" s="215">
        <f>0.7*X168</f>
        <v>39.7285853658537</v>
      </c>
      <c r="Z168" s="221">
        <f>VLOOKUP(D168,体测成绩!B$2:C$273,2,FALSE)</f>
        <v>65.8</v>
      </c>
      <c r="AA168" s="222" t="str">
        <f>VLOOKUP(D168,体育锻炼成绩!A$2:B$182,2,FALSE)</f>
        <v>100.00</v>
      </c>
      <c r="AB168" s="221">
        <f>0.8*Z168</f>
        <v>52.64</v>
      </c>
      <c r="AC168" s="221">
        <f>AA168*0.2</f>
        <v>20</v>
      </c>
      <c r="AD168" s="221">
        <f>SUM(AB168:AC168)*0.7</f>
        <v>50.848</v>
      </c>
      <c r="AE168" s="221">
        <v>0</v>
      </c>
      <c r="AF168" s="221">
        <f>AD168+AE168</f>
        <v>50.848</v>
      </c>
      <c r="AG168" s="221">
        <f>AF168*0.05</f>
        <v>2.5424</v>
      </c>
      <c r="AH168" s="223">
        <f>VLOOKUP(D168,美育!B$2:F$182,5,FALSE)</f>
        <v>0</v>
      </c>
      <c r="AI168" s="223">
        <f>VLOOKUP(D168,美育!B$2:E$182,4,FALSE)</f>
        <v>0</v>
      </c>
      <c r="AJ168" s="223">
        <f>AH168+AI168</f>
        <v>0</v>
      </c>
      <c r="AK168" s="223">
        <f>AJ168*0.05</f>
        <v>0</v>
      </c>
      <c r="AL168" s="224">
        <f>VLOOKUP(D168,劳育基础分!B$3:AF$182,31,FALSE)</f>
        <v>40</v>
      </c>
      <c r="AM168" s="224">
        <v>0</v>
      </c>
      <c r="AN168" s="224">
        <f>AL168+AM168</f>
        <v>40</v>
      </c>
      <c r="AO168" s="224">
        <f>AN168*0.05</f>
        <v>2</v>
      </c>
      <c r="AP168" s="225">
        <f>S168+Y168+AG168+AK168+AO168</f>
        <v>54.621818699187</v>
      </c>
      <c r="AQ168" s="226" t="str">
        <f>VLOOKUP(D168,必修课优良率!A$1:B$173,2,FALSE)</f>
        <v>57.14%</v>
      </c>
      <c r="AR168" s="227">
        <f>VLOOKUP(D168,四级成绩!B$2:C$178,2,FALSE)</f>
        <v>380</v>
      </c>
      <c r="AS168" s="226" t="str">
        <f>VLOOKUP(D168,必修课优良率!A$1:D$173,4,FALSE)</f>
        <v>是</v>
      </c>
    </row>
    <row r="169" spans="1:45">
      <c r="A169" s="211">
        <v>166</v>
      </c>
      <c r="B169" s="211">
        <v>161</v>
      </c>
      <c r="C169" s="211">
        <v>2024010540</v>
      </c>
      <c r="D169" s="5" t="s">
        <v>342</v>
      </c>
      <c r="E169" s="211" t="str">
        <f>VLOOKUP(D169,美育!B$2:E$182,2,FALSE)</f>
        <v>化工类24-3班</v>
      </c>
      <c r="F169" s="214">
        <f>VLOOKUP(D169,互评分!C$2:F$181,4,FALSE)</f>
        <v>98.7142857142857</v>
      </c>
      <c r="G169" s="214">
        <f>VLOOKUP(D169,辅导员加分!B$2:C$176,2,FALSE)</f>
        <v>92</v>
      </c>
      <c r="H169" s="214">
        <f>VLOOKUP(D169,互评分!C$2:F$181,3,FALSE)</f>
        <v>100</v>
      </c>
      <c r="I169" s="214">
        <f>VLOOKUP(D169,互评分!C$2:F$181,2,FALSE)</f>
        <v>99</v>
      </c>
      <c r="J169" s="214">
        <f>F169*0.2</f>
        <v>19.7428571428571</v>
      </c>
      <c r="K169" s="214">
        <f>G169*0.5</f>
        <v>46</v>
      </c>
      <c r="L169" s="214">
        <f>H169*0.2</f>
        <v>20</v>
      </c>
      <c r="M169" s="214">
        <f>I169*0.1</f>
        <v>9.9</v>
      </c>
      <c r="N169" s="214">
        <f>SUM(J169:M169)*0.7</f>
        <v>66.95</v>
      </c>
      <c r="O169" s="214">
        <v>0</v>
      </c>
      <c r="P169" s="214">
        <v>0</v>
      </c>
      <c r="Q169" s="214">
        <v>0</v>
      </c>
      <c r="R169" s="214">
        <f>N169+O169+P169-Q169</f>
        <v>66.95</v>
      </c>
      <c r="S169" s="214">
        <f>R169*0.15</f>
        <v>10.0425</v>
      </c>
      <c r="T169" s="215">
        <f>VLOOKUP(D169,[1]必修课成绩!C$71:AE$100,29,FALSE)</f>
        <v>67.6875</v>
      </c>
      <c r="U169" s="215">
        <f>VLOOKUP(D169,[1]选修课成绩!C$72:AC$101,27,FALSE)</f>
        <v>0</v>
      </c>
      <c r="V169" s="216">
        <f>IF(U169&gt;0,T169*0.9+U169*0.1,T169)</f>
        <v>67.6875</v>
      </c>
      <c r="W169" s="215">
        <v>0</v>
      </c>
      <c r="X169" s="215">
        <f>V169*0.85+W169</f>
        <v>57.534375</v>
      </c>
      <c r="Y169" s="215">
        <f>0.7*X169</f>
        <v>40.2740625</v>
      </c>
      <c r="Z169" s="221">
        <f>VLOOKUP(D169,体测成绩!B$2:C$273,2,FALSE)</f>
        <v>63</v>
      </c>
      <c r="AA169" s="222" t="str">
        <f>VLOOKUP(D169,体育锻炼成绩!A$2:B$182,2,FALSE)</f>
        <v>100.00</v>
      </c>
      <c r="AB169" s="221">
        <f>0.8*Z169</f>
        <v>50.4</v>
      </c>
      <c r="AC169" s="221">
        <f>AA169*0.2</f>
        <v>20</v>
      </c>
      <c r="AD169" s="221">
        <f>SUM(AB169:AC169)*0.7</f>
        <v>49.28</v>
      </c>
      <c r="AE169" s="221">
        <v>0</v>
      </c>
      <c r="AF169" s="221">
        <f>AD169+AE169</f>
        <v>49.28</v>
      </c>
      <c r="AG169" s="221">
        <f>AF169*0.05</f>
        <v>2.464</v>
      </c>
      <c r="AH169" s="223">
        <f>VLOOKUP(D169,美育!B$2:F$182,5,FALSE)</f>
        <v>8</v>
      </c>
      <c r="AI169" s="223">
        <f>VLOOKUP(D169,美育!B$2:E$182,4,FALSE)</f>
        <v>0</v>
      </c>
      <c r="AJ169" s="223">
        <f>AH169+AI169</f>
        <v>8</v>
      </c>
      <c r="AK169" s="223">
        <f>AJ169*0.05</f>
        <v>0.4</v>
      </c>
      <c r="AL169" s="224">
        <f>VLOOKUP(D169,劳育基础分!B$3:AF$182,31,FALSE)</f>
        <v>25</v>
      </c>
      <c r="AM169" s="224">
        <v>0</v>
      </c>
      <c r="AN169" s="224">
        <f>AL169+AM169</f>
        <v>25</v>
      </c>
      <c r="AO169" s="224">
        <f>AN169*0.05</f>
        <v>1.25</v>
      </c>
      <c r="AP169" s="225">
        <f>S169+Y169+AG169+AK169+AO169</f>
        <v>54.4305625</v>
      </c>
      <c r="AQ169" s="226" t="str">
        <f>VLOOKUP(D169,必修课优良率!A$1:B$173,2,FALSE)</f>
        <v>28.57%</v>
      </c>
      <c r="AR169" s="227">
        <f>VLOOKUP(D169,四级成绩!B$2:C$178,2,FALSE)</f>
        <v>415</v>
      </c>
      <c r="AS169" s="226" t="str">
        <f>VLOOKUP(D169,必修课优良率!A$1:D$173,4,FALSE)</f>
        <v>是</v>
      </c>
    </row>
    <row r="170" spans="1:45">
      <c r="A170" s="211">
        <v>167</v>
      </c>
      <c r="B170" s="211">
        <v>163</v>
      </c>
      <c r="C170" s="211" t="s">
        <v>343</v>
      </c>
      <c r="D170" s="5" t="s">
        <v>344</v>
      </c>
      <c r="E170" s="211" t="str">
        <f>VLOOKUP(D170,美育!B$2:E$182,2,FALSE)</f>
        <v>化工类24-4班</v>
      </c>
      <c r="F170" s="214">
        <f>VLOOKUP(D170,互评分!C$2:F$181,4,FALSE)</f>
        <v>95.85714</v>
      </c>
      <c r="G170" s="214">
        <f>VLOOKUP(D170,辅导员加分!B$2:C$176,2,FALSE)</f>
        <v>92</v>
      </c>
      <c r="H170" s="214">
        <f>VLOOKUP(D170,互评分!C$2:F$181,3,FALSE)</f>
        <v>95.57143</v>
      </c>
      <c r="I170" s="214">
        <f>VLOOKUP(D170,互评分!C$2:F$181,2,FALSE)</f>
        <v>100</v>
      </c>
      <c r="J170" s="214">
        <f>F170*0.2</f>
        <v>19.171428</v>
      </c>
      <c r="K170" s="214">
        <f>G170*0.5</f>
        <v>46</v>
      </c>
      <c r="L170" s="214">
        <f>H170*0.2</f>
        <v>19.114286</v>
      </c>
      <c r="M170" s="214">
        <f>I170*0.1</f>
        <v>10</v>
      </c>
      <c r="N170" s="214">
        <f>SUM(J170:M170)*0.7</f>
        <v>65.9999998</v>
      </c>
      <c r="O170" s="214">
        <v>0</v>
      </c>
      <c r="P170" s="214">
        <v>0</v>
      </c>
      <c r="Q170" s="214">
        <v>0</v>
      </c>
      <c r="R170" s="214">
        <f>N170+O170+P170-Q170</f>
        <v>65.9999998</v>
      </c>
      <c r="S170" s="214">
        <f>R170*0.15</f>
        <v>9.89999997</v>
      </c>
      <c r="T170" s="217">
        <f>VLOOKUP(D170,[2]必修课成绩!C$59:BO$82,65,FALSE)</f>
        <v>66.8048780487805</v>
      </c>
      <c r="U170" s="217">
        <f>VLOOKUP(D170,[2]选修课成绩!C$60:BI$83,59,FALSE)</f>
        <v>0</v>
      </c>
      <c r="V170" s="216">
        <f>IF(U170&gt;0,T170*0.9+U170*0.1,T170)</f>
        <v>66.8048780487805</v>
      </c>
      <c r="W170" s="215">
        <v>0</v>
      </c>
      <c r="X170" s="215">
        <f>V170*0.85+W170</f>
        <v>56.7841463414634</v>
      </c>
      <c r="Y170" s="215">
        <f>0.7*X170</f>
        <v>39.7489024390244</v>
      </c>
      <c r="Z170" s="221">
        <f>VLOOKUP(D170,体测成绩!B$2:C$273,2,FALSE)</f>
        <v>60</v>
      </c>
      <c r="AA170" s="222" t="str">
        <f>VLOOKUP(D170,体育锻炼成绩!A$2:B$182,2,FALSE)</f>
        <v>100.00</v>
      </c>
      <c r="AB170" s="221">
        <f>0.8*Z170</f>
        <v>48</v>
      </c>
      <c r="AC170" s="221">
        <f>AA170*0.2</f>
        <v>20</v>
      </c>
      <c r="AD170" s="221">
        <f>SUM(AB170:AC170)*0.7</f>
        <v>47.6</v>
      </c>
      <c r="AE170" s="221">
        <v>0</v>
      </c>
      <c r="AF170" s="221">
        <f>AD170+AE170</f>
        <v>47.6</v>
      </c>
      <c r="AG170" s="221">
        <f>AF170*0.05</f>
        <v>2.38</v>
      </c>
      <c r="AH170" s="223">
        <f>VLOOKUP(D170,美育!B$2:F$182,5,FALSE)</f>
        <v>25</v>
      </c>
      <c r="AI170" s="223">
        <f>VLOOKUP(D170,美育!B$2:E$182,4,FALSE)</f>
        <v>0</v>
      </c>
      <c r="AJ170" s="223">
        <f>AH170+AI170</f>
        <v>25</v>
      </c>
      <c r="AK170" s="223">
        <f>AJ170*0.05</f>
        <v>1.25</v>
      </c>
      <c r="AL170" s="224">
        <f>VLOOKUP(D170,劳育基础分!B$3:AF$182,31,FALSE)</f>
        <v>20</v>
      </c>
      <c r="AM170" s="224">
        <v>0</v>
      </c>
      <c r="AN170" s="224">
        <f>AL170+AM170</f>
        <v>20</v>
      </c>
      <c r="AO170" s="224">
        <f>AN170*0.05</f>
        <v>1</v>
      </c>
      <c r="AP170" s="225">
        <f>S170+Y170+AG170+AK170+AO170</f>
        <v>54.2789024090244</v>
      </c>
      <c r="AQ170" s="226" t="str">
        <f>VLOOKUP(D170,必修课优良率!A$1:B$173,2,FALSE)</f>
        <v>42.86%</v>
      </c>
      <c r="AR170" s="227">
        <f>VLOOKUP(D170,四级成绩!B$2:C$178,2,FALSE)</f>
        <v>453</v>
      </c>
      <c r="AS170" s="226" t="str">
        <f>VLOOKUP(D170,必修课优良率!A$1:D$173,4,FALSE)</f>
        <v>是</v>
      </c>
    </row>
    <row r="171" spans="1:45">
      <c r="A171" s="211">
        <v>168</v>
      </c>
      <c r="B171" s="211">
        <v>169</v>
      </c>
      <c r="C171" s="211" t="s">
        <v>345</v>
      </c>
      <c r="D171" s="5" t="s">
        <v>346</v>
      </c>
      <c r="E171" s="211" t="str">
        <f>VLOOKUP(D171,美育!B$2:E$182,2,FALSE)</f>
        <v>化工类24-3班</v>
      </c>
      <c r="F171" s="214">
        <f>VLOOKUP(D171,互评分!C$2:F$181,4,FALSE)</f>
        <v>96.0357142857143</v>
      </c>
      <c r="G171" s="214">
        <f>VLOOKUP(D171,辅导员加分!B$2:C$176,2,FALSE)</f>
        <v>90</v>
      </c>
      <c r="H171" s="214">
        <f>VLOOKUP(D171,互评分!C$2:F$181,3,FALSE)</f>
        <v>100</v>
      </c>
      <c r="I171" s="214">
        <f>VLOOKUP(D171,互评分!C$2:F$181,2,FALSE)</f>
        <v>96</v>
      </c>
      <c r="J171" s="214">
        <f>F171*0.2</f>
        <v>19.2071428571429</v>
      </c>
      <c r="K171" s="214">
        <f>G171*0.5</f>
        <v>45</v>
      </c>
      <c r="L171" s="214">
        <f>H171*0.2</f>
        <v>20</v>
      </c>
      <c r="M171" s="214">
        <f>I171*0.1</f>
        <v>9.6</v>
      </c>
      <c r="N171" s="214">
        <f>SUM(J171:M171)*0.7</f>
        <v>65.665</v>
      </c>
      <c r="O171" s="214">
        <f>VLOOKUP(D171,学生干部加分!A$1:C$140,3,FALSE)</f>
        <v>5.5</v>
      </c>
      <c r="P171" s="214">
        <v>0</v>
      </c>
      <c r="Q171" s="214">
        <v>0</v>
      </c>
      <c r="R171" s="214">
        <f>N171+O171+P171-Q171</f>
        <v>71.165</v>
      </c>
      <c r="S171" s="214">
        <f>R171*0.15</f>
        <v>10.67475</v>
      </c>
      <c r="T171" s="217">
        <f>VLOOKUP(D171,[2]必修课成绩!C$59:BO$82,65,FALSE)</f>
        <v>65.0853658536585</v>
      </c>
      <c r="U171" s="217">
        <f>VLOOKUP(D171,[2]选修课成绩!C$60:BI$83,59,FALSE)</f>
        <v>0</v>
      </c>
      <c r="V171" s="216">
        <f>IF(U171&gt;0,T171*0.9+U171*0.1,T171)</f>
        <v>65.0853658536585</v>
      </c>
      <c r="W171" s="215">
        <v>0</v>
      </c>
      <c r="X171" s="215">
        <f>V171*0.85+W171</f>
        <v>55.3225609756097</v>
      </c>
      <c r="Y171" s="215">
        <f>0.7*X171</f>
        <v>38.7257926829268</v>
      </c>
      <c r="Z171" s="221">
        <f>VLOOKUP(D171,体测成绩!B$2:C$273,2,FALSE)</f>
        <v>63.6</v>
      </c>
      <c r="AA171" s="222" t="str">
        <f>VLOOKUP(D171,体育锻炼成绩!A$2:B$182,2,FALSE)</f>
        <v>0.00</v>
      </c>
      <c r="AB171" s="221">
        <f>0.8*Z171</f>
        <v>50.88</v>
      </c>
      <c r="AC171" s="221">
        <f>AA171*0.2</f>
        <v>0</v>
      </c>
      <c r="AD171" s="221">
        <f>SUM(AB171:AC171)*0.7</f>
        <v>35.616</v>
      </c>
      <c r="AE171" s="221">
        <f>VLOOKUP(D171,体育加分汇总!A$1:C$79,3,FALSE)</f>
        <v>1</v>
      </c>
      <c r="AF171" s="221">
        <f>AD171+AE171</f>
        <v>36.616</v>
      </c>
      <c r="AG171" s="221">
        <f>AF171*0.05</f>
        <v>1.8308</v>
      </c>
      <c r="AH171" s="223">
        <f>VLOOKUP(D171,美育!B$2:F$182,5,FALSE)</f>
        <v>35</v>
      </c>
      <c r="AI171" s="223">
        <f>VLOOKUP(D171,美育!B$2:E$182,4,FALSE)</f>
        <v>0</v>
      </c>
      <c r="AJ171" s="223">
        <f>AH171+AI171</f>
        <v>35</v>
      </c>
      <c r="AK171" s="223">
        <f>AJ171*0.05</f>
        <v>1.75</v>
      </c>
      <c r="AL171" s="224">
        <f>VLOOKUP(D171,劳育基础分!B$3:AF$182,31,FALSE)</f>
        <v>24</v>
      </c>
      <c r="AM171" s="224">
        <v>0</v>
      </c>
      <c r="AN171" s="224">
        <f>AL171+AM171</f>
        <v>24</v>
      </c>
      <c r="AO171" s="224">
        <f>AN171*0.05</f>
        <v>1.2</v>
      </c>
      <c r="AP171" s="225">
        <f>S171+Y171+AG171+AK171+AO171</f>
        <v>54.1813426829268</v>
      </c>
      <c r="AQ171" s="226" t="str">
        <f>VLOOKUP(D171,必修课优良率!A$1:B$173,2,FALSE)</f>
        <v>61.90%</v>
      </c>
      <c r="AR171" s="227">
        <f>VLOOKUP(D171,四级成绩!B$2:C$178,2,FALSE)</f>
        <v>424</v>
      </c>
      <c r="AS171" s="226" t="str">
        <f>VLOOKUP(D171,必修课优良率!A$1:D$173,4,FALSE)</f>
        <v>是</v>
      </c>
    </row>
    <row r="172" spans="1:45">
      <c r="A172" s="211">
        <v>169</v>
      </c>
      <c r="B172" s="211">
        <v>153</v>
      </c>
      <c r="C172" s="211" t="s">
        <v>347</v>
      </c>
      <c r="D172" s="5" t="s">
        <v>348</v>
      </c>
      <c r="E172" s="211" t="str">
        <f>VLOOKUP(D172,美育!B$2:E$182,2,FALSE)</f>
        <v>化工类24-1班</v>
      </c>
      <c r="F172" s="214">
        <f>VLOOKUP(D172,互评分!C$2:F$181,4,FALSE)</f>
        <v>97.44444444</v>
      </c>
      <c r="G172" s="214">
        <f>VLOOKUP(D172,辅导员加分!B$2:C$176,2,FALSE)</f>
        <v>92</v>
      </c>
      <c r="H172" s="214">
        <f>VLOOKUP(D172,互评分!C$2:F$181,3,FALSE)</f>
        <v>99.6666666666667</v>
      </c>
      <c r="I172" s="214">
        <f>VLOOKUP(D172,互评分!C$2:F$181,2,FALSE)</f>
        <v>90</v>
      </c>
      <c r="J172" s="214">
        <f>F172*0.2</f>
        <v>19.488888888</v>
      </c>
      <c r="K172" s="214">
        <f>G172*0.5</f>
        <v>46</v>
      </c>
      <c r="L172" s="214">
        <f>H172*0.2</f>
        <v>19.9333333333333</v>
      </c>
      <c r="M172" s="214">
        <f>I172*0.1</f>
        <v>9</v>
      </c>
      <c r="N172" s="214">
        <f>SUM(J172:M172)*0.7</f>
        <v>66.0955555549333</v>
      </c>
      <c r="O172" s="214">
        <v>0</v>
      </c>
      <c r="P172" s="214">
        <v>0</v>
      </c>
      <c r="Q172" s="214">
        <v>0</v>
      </c>
      <c r="R172" s="214">
        <f>N172+O172+P172-Q172</f>
        <v>66.0955555549333</v>
      </c>
      <c r="S172" s="214">
        <f>R172*0.15</f>
        <v>9.91433333324</v>
      </c>
      <c r="T172" s="215">
        <v>69.4933333333333</v>
      </c>
      <c r="U172" s="215">
        <v>60</v>
      </c>
      <c r="V172" s="216">
        <f>IF(U172&gt;0,T172*0.9+U172*0.1,T172)</f>
        <v>68.544</v>
      </c>
      <c r="W172" s="215">
        <v>0</v>
      </c>
      <c r="X172" s="215">
        <f>V172*0.85+W172</f>
        <v>58.2624</v>
      </c>
      <c r="Y172" s="215">
        <f>0.7*X172</f>
        <v>40.78368</v>
      </c>
      <c r="Z172" s="221">
        <f>VLOOKUP(D172,体测成绩!B$2:C$273,2,FALSE)</f>
        <v>34.7</v>
      </c>
      <c r="AA172" s="222">
        <f>VLOOKUP(D172,体育锻炼成绩!A$2:B$182,2,FALSE)</f>
        <v>100</v>
      </c>
      <c r="AB172" s="221">
        <f>0.8*Z172</f>
        <v>27.76</v>
      </c>
      <c r="AC172" s="221">
        <f>AA172*0.2</f>
        <v>20</v>
      </c>
      <c r="AD172" s="221">
        <f>SUM(AB172:AC172)*0.7</f>
        <v>33.432</v>
      </c>
      <c r="AE172" s="221">
        <v>0</v>
      </c>
      <c r="AF172" s="221">
        <f>AD172+AE172</f>
        <v>33.432</v>
      </c>
      <c r="AG172" s="221">
        <f>AF172*0.05</f>
        <v>1.6716</v>
      </c>
      <c r="AH172" s="223">
        <f>VLOOKUP(D172,美育!B$2:F$182,5,FALSE)</f>
        <v>0</v>
      </c>
      <c r="AI172" s="223">
        <f>VLOOKUP(D172,美育!B$2:E$182,4,FALSE)</f>
        <v>0</v>
      </c>
      <c r="AJ172" s="223">
        <f>AH172+AI172</f>
        <v>0</v>
      </c>
      <c r="AK172" s="223">
        <f>AJ172*0.05</f>
        <v>0</v>
      </c>
      <c r="AL172" s="224">
        <f>VLOOKUP(D172,劳育基础分!B$3:AF$182,31,FALSE)</f>
        <v>28</v>
      </c>
      <c r="AM172" s="224">
        <v>0</v>
      </c>
      <c r="AN172" s="224">
        <f>AL172+AM172</f>
        <v>28</v>
      </c>
      <c r="AO172" s="224">
        <f>AN172*0.05</f>
        <v>1.4</v>
      </c>
      <c r="AP172" s="225">
        <f>S172+Y172+AG172+AK172+AO172</f>
        <v>53.76961333324</v>
      </c>
      <c r="AQ172" s="226" t="str">
        <f>VLOOKUP(D172,必修课优良率!A$1:B$173,2,FALSE)</f>
        <v>21.05%</v>
      </c>
      <c r="AR172" s="227">
        <v>0</v>
      </c>
      <c r="AS172" s="226" t="str">
        <f>VLOOKUP(D172,必修课优良率!A$1:D$173,4,FALSE)</f>
        <v>是</v>
      </c>
    </row>
    <row r="173" spans="1:45">
      <c r="A173" s="211">
        <v>170</v>
      </c>
      <c r="B173" s="211">
        <v>170</v>
      </c>
      <c r="C173" s="211" t="s">
        <v>349</v>
      </c>
      <c r="D173" s="5" t="s">
        <v>350</v>
      </c>
      <c r="E173" s="211" t="str">
        <f>VLOOKUP(D173,美育!B$2:E$182,2,FALSE)</f>
        <v>化工类24-2班</v>
      </c>
      <c r="F173" s="214">
        <f>VLOOKUP(D173,互评分!C$2:F$181,4,FALSE)</f>
        <v>96.6785714285714</v>
      </c>
      <c r="G173" s="214">
        <f>VLOOKUP(D173,辅导员加分!B$2:C$176,2,FALSE)</f>
        <v>90</v>
      </c>
      <c r="H173" s="214">
        <f>VLOOKUP(D173,互评分!C$2:F$181,3,FALSE)</f>
        <v>97.1666666666667</v>
      </c>
      <c r="I173" s="214">
        <f>VLOOKUP(D173,互评分!C$2:F$181,2,FALSE)</f>
        <v>90</v>
      </c>
      <c r="J173" s="214">
        <f>F173*0.2</f>
        <v>19.3357142857143</v>
      </c>
      <c r="K173" s="214">
        <f>G173*0.5</f>
        <v>45</v>
      </c>
      <c r="L173" s="214">
        <f>H173*0.2</f>
        <v>19.4333333333333</v>
      </c>
      <c r="M173" s="214">
        <f>I173*0.1</f>
        <v>9</v>
      </c>
      <c r="N173" s="214">
        <f>SUM(J173:M173)*0.7</f>
        <v>64.9383333333333</v>
      </c>
      <c r="O173" s="214">
        <f>VLOOKUP(D173,学生干部加分!A$1:C$140,3,FALSE)</f>
        <v>3.5</v>
      </c>
      <c r="P173" s="214">
        <v>0</v>
      </c>
      <c r="Q173" s="214">
        <v>0</v>
      </c>
      <c r="R173" s="214">
        <f>N173+O173+P173-Q173</f>
        <v>68.4383333333333</v>
      </c>
      <c r="S173" s="214">
        <f>R173*0.15</f>
        <v>10.26575</v>
      </c>
      <c r="T173" s="215">
        <v>64.9024390243902</v>
      </c>
      <c r="U173" s="215">
        <v>66.25</v>
      </c>
      <c r="V173" s="216">
        <f>IF(U173&gt;0,T173*0.9+U173*0.1,T173)</f>
        <v>65.0371951219512</v>
      </c>
      <c r="W173" s="215">
        <v>0</v>
      </c>
      <c r="X173" s="215">
        <f>V173*0.85+W173</f>
        <v>55.2816158536585</v>
      </c>
      <c r="Y173" s="215">
        <f>0.7*X173</f>
        <v>38.697131097561</v>
      </c>
      <c r="Z173" s="221">
        <f>VLOOKUP(D173,体测成绩!B$2:C$273,2,FALSE)</f>
        <v>67.6</v>
      </c>
      <c r="AA173" s="222" t="str">
        <f>VLOOKUP(D173,体育锻炼成绩!A$2:B$182,2,FALSE)</f>
        <v>100.00</v>
      </c>
      <c r="AB173" s="221">
        <f>0.8*Z173</f>
        <v>54.08</v>
      </c>
      <c r="AC173" s="221">
        <f>AA173*0.2</f>
        <v>20</v>
      </c>
      <c r="AD173" s="221">
        <f>SUM(AB173:AC173)*0.7</f>
        <v>51.856</v>
      </c>
      <c r="AE173" s="221">
        <v>0</v>
      </c>
      <c r="AF173" s="221">
        <f>AD173+AE173</f>
        <v>51.856</v>
      </c>
      <c r="AG173" s="221">
        <f>AF173*0.05</f>
        <v>2.5928</v>
      </c>
      <c r="AH173" s="223">
        <f>VLOOKUP(D173,美育!B$2:F$182,5,FALSE)</f>
        <v>15</v>
      </c>
      <c r="AI173" s="223">
        <f>VLOOKUP(D173,美育!B$2:E$182,4,FALSE)</f>
        <v>0</v>
      </c>
      <c r="AJ173" s="223">
        <f>AH173+AI173</f>
        <v>15</v>
      </c>
      <c r="AK173" s="223">
        <f>AJ173*0.05</f>
        <v>0.75</v>
      </c>
      <c r="AL173" s="224">
        <f>VLOOKUP(D173,劳育基础分!B$3:AF$182,31,FALSE)</f>
        <v>22.5</v>
      </c>
      <c r="AM173" s="224">
        <v>0</v>
      </c>
      <c r="AN173" s="224">
        <f>AL173+AM173</f>
        <v>22.5</v>
      </c>
      <c r="AO173" s="224">
        <f>AN173*0.05</f>
        <v>1.125</v>
      </c>
      <c r="AP173" s="225">
        <f>S173+Y173+AG173+AK173+AO173</f>
        <v>53.4306810975609</v>
      </c>
      <c r="AQ173" s="226" t="str">
        <f>VLOOKUP(D173,必修课优良率!A$1:B$173,2,FALSE)</f>
        <v>33.33%</v>
      </c>
      <c r="AR173" s="227">
        <f>VLOOKUP(D173,四级成绩!B$2:C$178,2,FALSE)</f>
        <v>449</v>
      </c>
      <c r="AS173" s="226" t="str">
        <f>VLOOKUP(D173,必修课优良率!A$1:D$173,4,FALSE)</f>
        <v>是</v>
      </c>
    </row>
    <row r="174" spans="1:45">
      <c r="A174" s="211">
        <v>171</v>
      </c>
      <c r="B174" s="211">
        <v>172</v>
      </c>
      <c r="C174" s="211" t="s">
        <v>351</v>
      </c>
      <c r="D174" s="5" t="s">
        <v>352</v>
      </c>
      <c r="E174" s="211" t="str">
        <f>VLOOKUP(D174,美育!B$2:E$182,2,FALSE)</f>
        <v>化工类24-4班</v>
      </c>
      <c r="F174" s="214">
        <f>VLOOKUP(D174,互评分!C$2:F$181,4,FALSE)</f>
        <v>96.78571</v>
      </c>
      <c r="G174" s="214">
        <f>VLOOKUP(D174,辅导员加分!B$2:C$176,2,FALSE)</f>
        <v>92</v>
      </c>
      <c r="H174" s="214">
        <f>VLOOKUP(D174,互评分!C$2:F$181,3,FALSE)</f>
        <v>95.57143</v>
      </c>
      <c r="I174" s="214">
        <f>VLOOKUP(D174,互评分!C$2:F$181,2,FALSE)</f>
        <v>100</v>
      </c>
      <c r="J174" s="214">
        <f>F174*0.2</f>
        <v>19.357142</v>
      </c>
      <c r="K174" s="214">
        <f>G174*0.5</f>
        <v>46</v>
      </c>
      <c r="L174" s="214">
        <f>H174*0.2</f>
        <v>19.114286</v>
      </c>
      <c r="M174" s="214">
        <f>I174*0.1</f>
        <v>10</v>
      </c>
      <c r="N174" s="214">
        <f>SUM(J174:M174)*0.7</f>
        <v>66.1299996</v>
      </c>
      <c r="O174" s="214">
        <f>VLOOKUP(D174,学生干部加分!A$1:C$140,3,FALSE)</f>
        <v>7</v>
      </c>
      <c r="P174" s="214">
        <v>0</v>
      </c>
      <c r="Q174" s="214">
        <v>0</v>
      </c>
      <c r="R174" s="214">
        <f>N174+O174+P174-Q174</f>
        <v>73.1299996</v>
      </c>
      <c r="S174" s="214">
        <f>R174*0.15</f>
        <v>10.96949994</v>
      </c>
      <c r="T174" s="217">
        <f>VLOOKUP(D174,[2]必修课成绩!C$59:BO$82,65,FALSE)</f>
        <v>64.0121951219512</v>
      </c>
      <c r="U174" s="217">
        <f>VLOOKUP(D174,[2]选修课成绩!C$60:BI$83,59,FALSE)</f>
        <v>75</v>
      </c>
      <c r="V174" s="216">
        <f>IF(U174&gt;0,T174*0.9+U174*0.1,T174)</f>
        <v>65.1109756097561</v>
      </c>
      <c r="W174" s="215">
        <v>0</v>
      </c>
      <c r="X174" s="215">
        <f>V174*0.85+W174</f>
        <v>55.3443292682927</v>
      </c>
      <c r="Y174" s="215">
        <f>0.7*X174</f>
        <v>38.7410304878049</v>
      </c>
      <c r="Z174" s="221">
        <f>VLOOKUP(D174,体测成绩!B$2:C$273,2,FALSE)</f>
        <v>54.2</v>
      </c>
      <c r="AA174" s="222" t="str">
        <f>VLOOKUP(D174,体育锻炼成绩!A$2:B$182,2,FALSE)</f>
        <v>0.00</v>
      </c>
      <c r="AB174" s="221">
        <f>0.8*Z174</f>
        <v>43.36</v>
      </c>
      <c r="AC174" s="221">
        <f>AA174*0.2</f>
        <v>0</v>
      </c>
      <c r="AD174" s="221">
        <f>SUM(AB174:AC174)*0.7</f>
        <v>30.352</v>
      </c>
      <c r="AE174" s="221">
        <v>0</v>
      </c>
      <c r="AF174" s="221">
        <f>AD174+AE174</f>
        <v>30.352</v>
      </c>
      <c r="AG174" s="221">
        <f>AF174*0.05</f>
        <v>1.5176</v>
      </c>
      <c r="AH174" s="223">
        <f>VLOOKUP(D174,美育!B$2:F$182,5,FALSE)</f>
        <v>8</v>
      </c>
      <c r="AI174" s="223">
        <f>VLOOKUP(D174,美育!B$2:E$182,4,FALSE)</f>
        <v>0</v>
      </c>
      <c r="AJ174" s="223">
        <f>AH174+AI174</f>
        <v>8</v>
      </c>
      <c r="AK174" s="223">
        <f>AJ174*0.05</f>
        <v>0.4</v>
      </c>
      <c r="AL174" s="224">
        <f>VLOOKUP(D174,劳育基础分!B$3:AF$182,31,FALSE)</f>
        <v>28</v>
      </c>
      <c r="AM174" s="224">
        <v>0</v>
      </c>
      <c r="AN174" s="224">
        <f>AL174+AM174</f>
        <v>28</v>
      </c>
      <c r="AO174" s="224">
        <f>AN174*0.05</f>
        <v>1.4</v>
      </c>
      <c r="AP174" s="225">
        <f>S174+Y174+AG174+AK174+AO174</f>
        <v>53.0281304278049</v>
      </c>
      <c r="AQ174" s="226" t="str">
        <f>VLOOKUP(D174,必修课优良率!A$1:B$173,2,FALSE)</f>
        <v>23.81%</v>
      </c>
      <c r="AR174" s="227">
        <f>VLOOKUP(D174,四级成绩!B$2:C$178,2,FALSE)</f>
        <v>388</v>
      </c>
      <c r="AS174" s="226" t="str">
        <f>VLOOKUP(D174,必修课优良率!A$1:D$173,4,FALSE)</f>
        <v>是</v>
      </c>
    </row>
    <row r="175" spans="1:45">
      <c r="A175" s="211">
        <v>172</v>
      </c>
      <c r="B175" s="211">
        <v>175</v>
      </c>
      <c r="C175" s="211" t="s">
        <v>353</v>
      </c>
      <c r="D175" s="5" t="s">
        <v>354</v>
      </c>
      <c r="E175" s="211" t="str">
        <f>VLOOKUP(D175,美育!B$2:E$182,2,FALSE)</f>
        <v>化工类24-6班</v>
      </c>
      <c r="F175" s="214">
        <f>VLOOKUP(D175,互评分!C$2:F$181,4,FALSE)</f>
        <v>97.6923076923077</v>
      </c>
      <c r="G175" s="214">
        <f>VLOOKUP(D175,辅导员加分!B$2:C$176,2,FALSE)</f>
        <v>92</v>
      </c>
      <c r="H175" s="214">
        <f>VLOOKUP(D175,互评分!C$2:F$181,3,FALSE)</f>
        <v>100</v>
      </c>
      <c r="I175" s="214">
        <f>VLOOKUP(D175,互评分!C$2:F$181,2,FALSE)</f>
        <v>100</v>
      </c>
      <c r="J175" s="214">
        <f>F175*0.2</f>
        <v>19.5384615384615</v>
      </c>
      <c r="K175" s="214">
        <f>G175*0.5</f>
        <v>46</v>
      </c>
      <c r="L175" s="214">
        <f>H175*0.2</f>
        <v>20</v>
      </c>
      <c r="M175" s="214">
        <f>I175*0.1</f>
        <v>10</v>
      </c>
      <c r="N175" s="214">
        <f>SUM(J175:M175)*0.7</f>
        <v>66.8769230769231</v>
      </c>
      <c r="O175" s="214">
        <f>VLOOKUP(D175,学生干部加分!A$1:C$140,3,FALSE)</f>
        <v>7</v>
      </c>
      <c r="P175" s="214">
        <v>0</v>
      </c>
      <c r="Q175" s="214">
        <v>0</v>
      </c>
      <c r="R175" s="214">
        <f>N175+O175+P175-Q175</f>
        <v>73.8769230769231</v>
      </c>
      <c r="S175" s="214">
        <f>R175*0.15</f>
        <v>11.0815384615385</v>
      </c>
      <c r="T175" s="215">
        <v>62.2439024390244</v>
      </c>
      <c r="U175" s="215">
        <v>0</v>
      </c>
      <c r="V175" s="216">
        <f>IF(U175&gt;0,T175*0.9+U175*0.1,T175)</f>
        <v>62.2439024390244</v>
      </c>
      <c r="W175" s="215">
        <v>0</v>
      </c>
      <c r="X175" s="215">
        <f>V175*0.85+W175</f>
        <v>52.9073170731707</v>
      </c>
      <c r="Y175" s="215">
        <f>0.7*X175</f>
        <v>37.0351219512195</v>
      </c>
      <c r="Z175" s="221">
        <f>VLOOKUP(D175,体测成绩!B$2:C$273,2,FALSE)</f>
        <v>70</v>
      </c>
      <c r="AA175" s="222" t="str">
        <f>VLOOKUP(D175,体育锻炼成绩!A$2:B$182,2,FALSE)</f>
        <v>100.00</v>
      </c>
      <c r="AB175" s="221">
        <f>0.8*Z175</f>
        <v>56</v>
      </c>
      <c r="AC175" s="221">
        <f>AA175*0.2</f>
        <v>20</v>
      </c>
      <c r="AD175" s="221">
        <f>SUM(AB175:AC175)*0.7</f>
        <v>53.2</v>
      </c>
      <c r="AE175" s="221">
        <v>0</v>
      </c>
      <c r="AF175" s="221">
        <f>AD175+AE175</f>
        <v>53.2</v>
      </c>
      <c r="AG175" s="221">
        <f>AF175*0.05</f>
        <v>2.66</v>
      </c>
      <c r="AH175" s="223">
        <f>VLOOKUP(D175,美育!B$2:F$182,5,FALSE)</f>
        <v>20</v>
      </c>
      <c r="AI175" s="223">
        <f>VLOOKUP(D175,美育!B$2:E$182,4,FALSE)</f>
        <v>0</v>
      </c>
      <c r="AJ175" s="223">
        <f>AH175+AI175</f>
        <v>20</v>
      </c>
      <c r="AK175" s="223">
        <f>AJ175*0.05</f>
        <v>1</v>
      </c>
      <c r="AL175" s="224">
        <f>VLOOKUP(D175,劳育基础分!B$3:AF$182,31,FALSE)</f>
        <v>20</v>
      </c>
      <c r="AM175" s="224">
        <v>0</v>
      </c>
      <c r="AN175" s="224">
        <f>AL175+AM175</f>
        <v>20</v>
      </c>
      <c r="AO175" s="224">
        <f>AN175*0.05</f>
        <v>1</v>
      </c>
      <c r="AP175" s="225">
        <f>S175+Y175+AG175+AK175+AO175</f>
        <v>52.776660412758</v>
      </c>
      <c r="AQ175" s="226" t="str">
        <f>VLOOKUP(D175,必修课优良率!A$1:B$173,2,FALSE)</f>
        <v>38.10%</v>
      </c>
      <c r="AR175" s="227">
        <f>VLOOKUP(D175,四级成绩!B$2:C$178,2,FALSE)</f>
        <v>359</v>
      </c>
      <c r="AS175" s="226" t="str">
        <f>VLOOKUP(D175,必修课优良率!A$1:D$173,4,FALSE)</f>
        <v>是</v>
      </c>
    </row>
    <row r="176" spans="1:45">
      <c r="A176" s="211">
        <v>173</v>
      </c>
      <c r="B176" s="211">
        <v>165</v>
      </c>
      <c r="C176" s="211" t="s">
        <v>355</v>
      </c>
      <c r="D176" s="5" t="s">
        <v>356</v>
      </c>
      <c r="E176" s="211" t="str">
        <f>VLOOKUP(D176,美育!B$2:E$182,2,FALSE)</f>
        <v>化工类24-4班</v>
      </c>
      <c r="F176" s="214">
        <f>VLOOKUP(D176,互评分!C$2:F$181,4,FALSE)</f>
        <v>97</v>
      </c>
      <c r="G176" s="214">
        <f>VLOOKUP(D176,辅导员加分!B$2:C$176,2,FALSE)</f>
        <v>90</v>
      </c>
      <c r="H176" s="214">
        <f>VLOOKUP(D176,互评分!C$2:F$181,3,FALSE)</f>
        <v>95.57143</v>
      </c>
      <c r="I176" s="214">
        <f>VLOOKUP(D176,互评分!C$2:F$181,2,FALSE)</f>
        <v>100</v>
      </c>
      <c r="J176" s="214">
        <f>F176*0.2</f>
        <v>19.4</v>
      </c>
      <c r="K176" s="214">
        <f>G176*0.5</f>
        <v>45</v>
      </c>
      <c r="L176" s="214">
        <f>H176*0.2</f>
        <v>19.114286</v>
      </c>
      <c r="M176" s="214">
        <f>I176*0.1</f>
        <v>10</v>
      </c>
      <c r="N176" s="214">
        <f>SUM(J176:M176)*0.7</f>
        <v>65.4600002</v>
      </c>
      <c r="O176" s="214">
        <v>0</v>
      </c>
      <c r="P176" s="214">
        <v>0</v>
      </c>
      <c r="Q176" s="214">
        <v>0</v>
      </c>
      <c r="R176" s="214">
        <f>N176+O176+P176-Q176</f>
        <v>65.4600002</v>
      </c>
      <c r="S176" s="214">
        <f>R176*0.15</f>
        <v>9.81900003</v>
      </c>
      <c r="T176" s="217">
        <f>VLOOKUP(D176,[2]必修课成绩!C$59:BO$82,65,FALSE)</f>
        <v>66.3048780487805</v>
      </c>
      <c r="U176" s="217">
        <f>VLOOKUP(D176,[2]选修课成绩!C$60:BI$83,59,FALSE)</f>
        <v>72.5</v>
      </c>
      <c r="V176" s="216">
        <f>IF(U176&gt;0,T176*0.9+U176*0.1,T176)</f>
        <v>66.9243902439025</v>
      </c>
      <c r="W176" s="215">
        <v>0</v>
      </c>
      <c r="X176" s="215">
        <f>V176*0.85+W176</f>
        <v>56.8857317073171</v>
      </c>
      <c r="Y176" s="215">
        <f>0.7*X176</f>
        <v>39.820012195122</v>
      </c>
      <c r="Z176" s="221">
        <f>VLOOKUP(D176,体测成绩!B$2:C$273,2,FALSE)</f>
        <v>52.4</v>
      </c>
      <c r="AA176" s="222" t="str">
        <f>VLOOKUP(D176,体育锻炼成绩!A$2:B$182,2,FALSE)</f>
        <v>0.00</v>
      </c>
      <c r="AB176" s="221">
        <f>0.8*Z176</f>
        <v>41.92</v>
      </c>
      <c r="AC176" s="221">
        <f>AA176*0.2</f>
        <v>0</v>
      </c>
      <c r="AD176" s="221">
        <f>SUM(AB176:AC176)*0.7</f>
        <v>29.344</v>
      </c>
      <c r="AE176" s="221">
        <v>0</v>
      </c>
      <c r="AF176" s="221">
        <f>AD176+AE176</f>
        <v>29.344</v>
      </c>
      <c r="AG176" s="221">
        <f>AF176*0.05</f>
        <v>1.4672</v>
      </c>
      <c r="AH176" s="223">
        <f>VLOOKUP(D176,美育!B$2:F$182,5,FALSE)</f>
        <v>3</v>
      </c>
      <c r="AI176" s="223">
        <f>VLOOKUP(D176,美育!B$2:E$182,4,FALSE)</f>
        <v>0</v>
      </c>
      <c r="AJ176" s="223">
        <f>AH176+AI176</f>
        <v>3</v>
      </c>
      <c r="AK176" s="223">
        <f>AJ176*0.05</f>
        <v>0.15</v>
      </c>
      <c r="AL176" s="224">
        <f>VLOOKUP(D176,劳育基础分!B$3:AF$182,31,FALSE)</f>
        <v>20</v>
      </c>
      <c r="AM176" s="224">
        <v>0</v>
      </c>
      <c r="AN176" s="224">
        <f>AL176+AM176</f>
        <v>20</v>
      </c>
      <c r="AO176" s="224">
        <f>AN176*0.05</f>
        <v>1</v>
      </c>
      <c r="AP176" s="225">
        <f>S176+Y176+AG176+AK176+AO176</f>
        <v>52.256212225122</v>
      </c>
      <c r="AQ176" s="226" t="str">
        <f>VLOOKUP(D176,必修课优良率!A$1:B$173,2,FALSE)</f>
        <v>42.86%</v>
      </c>
      <c r="AR176" s="227">
        <f>VLOOKUP(D176,四级成绩!B$2:C$178,2,FALSE)</f>
        <v>382</v>
      </c>
      <c r="AS176" s="226" t="str">
        <f>VLOOKUP(D176,必修课优良率!A$1:D$173,4,FALSE)</f>
        <v>是</v>
      </c>
    </row>
    <row r="177" spans="1:45">
      <c r="A177" s="211">
        <v>174</v>
      </c>
      <c r="B177" s="211">
        <v>177</v>
      </c>
      <c r="C177" s="211" t="s">
        <v>357</v>
      </c>
      <c r="D177" s="5" t="s">
        <v>358</v>
      </c>
      <c r="E177" s="211" t="str">
        <f>VLOOKUP(D177,美育!B$2:E$182,2,FALSE)</f>
        <v>化工类24-2班</v>
      </c>
      <c r="F177" s="214">
        <f>VLOOKUP(D177,互评分!C$2:F$181,4,FALSE)</f>
        <v>96.25</v>
      </c>
      <c r="G177" s="214">
        <f>VLOOKUP(D177,辅导员加分!B$2:C$176,2,FALSE)</f>
        <v>90</v>
      </c>
      <c r="H177" s="214">
        <f>VLOOKUP(D177,互评分!C$2:F$181,3,FALSE)</f>
        <v>97.5</v>
      </c>
      <c r="I177" s="214">
        <f>VLOOKUP(D177,互评分!C$2:F$181,2,FALSE)</f>
        <v>90</v>
      </c>
      <c r="J177" s="214">
        <f>F177*0.2</f>
        <v>19.25</v>
      </c>
      <c r="K177" s="214">
        <f>G177*0.5</f>
        <v>45</v>
      </c>
      <c r="L177" s="214">
        <f>H177*0.2</f>
        <v>19.5</v>
      </c>
      <c r="M177" s="214">
        <f>I177*0.1</f>
        <v>9</v>
      </c>
      <c r="N177" s="214">
        <f>SUM(J177:M177)*0.7</f>
        <v>64.925</v>
      </c>
      <c r="O177" s="214">
        <f>VLOOKUP(D177,学生干部加分!A$1:C$140,3,FALSE)</f>
        <v>3.9</v>
      </c>
      <c r="P177" s="214">
        <v>0</v>
      </c>
      <c r="Q177" s="214">
        <v>0</v>
      </c>
      <c r="R177" s="214">
        <f>N177+O177+P177-Q177</f>
        <v>68.825</v>
      </c>
      <c r="S177" s="214">
        <f>R177*0.15</f>
        <v>10.32375</v>
      </c>
      <c r="T177" s="217">
        <f>VLOOKUP(D177,[2]必修课成绩!C$59:BO$82,65,FALSE)</f>
        <v>59.2</v>
      </c>
      <c r="U177" s="217">
        <f>VLOOKUP(D177,[2]选修课成绩!C$60:BI$83,59,FALSE)</f>
        <v>0</v>
      </c>
      <c r="V177" s="216">
        <f>IF(U177&gt;0,T177*0.9+U177*0.1,T177)</f>
        <v>59.2</v>
      </c>
      <c r="W177" s="215">
        <v>0</v>
      </c>
      <c r="X177" s="215">
        <f>V177*0.85+W177</f>
        <v>50.32</v>
      </c>
      <c r="Y177" s="215">
        <f>0.7*X177</f>
        <v>35.224</v>
      </c>
      <c r="Z177" s="221">
        <f>VLOOKUP(D177,体测成绩!B$2:C$273,2,FALSE)</f>
        <v>77.4</v>
      </c>
      <c r="AA177" s="222" t="str">
        <f>VLOOKUP(D177,体育锻炼成绩!A$2:B$182,2,FALSE)</f>
        <v>100.00</v>
      </c>
      <c r="AB177" s="221">
        <f>0.8*Z177</f>
        <v>61.92</v>
      </c>
      <c r="AC177" s="221">
        <f>AA177*0.2</f>
        <v>20</v>
      </c>
      <c r="AD177" s="221">
        <f>SUM(AB177:AC177)*0.7</f>
        <v>57.344</v>
      </c>
      <c r="AE177" s="221">
        <v>0</v>
      </c>
      <c r="AF177" s="221">
        <f>AD177+AE177</f>
        <v>57.344</v>
      </c>
      <c r="AG177" s="221">
        <f>AF177*0.05</f>
        <v>2.8672</v>
      </c>
      <c r="AH177" s="223">
        <f>VLOOKUP(D177,美育!B$2:F$182,5,FALSE)</f>
        <v>25</v>
      </c>
      <c r="AI177" s="223">
        <f>VLOOKUP(D177,美育!B$2:E$182,4,FALSE)</f>
        <v>0</v>
      </c>
      <c r="AJ177" s="223">
        <f>AH177+AI177</f>
        <v>25</v>
      </c>
      <c r="AK177" s="223">
        <f>AJ177*0.05</f>
        <v>1.25</v>
      </c>
      <c r="AL177" s="224">
        <f>VLOOKUP(D177,劳育基础分!B$3:AF$182,31,FALSE)</f>
        <v>42</v>
      </c>
      <c r="AM177" s="224">
        <v>0</v>
      </c>
      <c r="AN177" s="224">
        <f>AL177+AM177</f>
        <v>42</v>
      </c>
      <c r="AO177" s="224">
        <f>AN177*0.05</f>
        <v>2.1</v>
      </c>
      <c r="AP177" s="225">
        <f>S177+Y177+AG177+AK177+AO177</f>
        <v>51.76495</v>
      </c>
      <c r="AQ177" s="226" t="str">
        <f>VLOOKUP(D177,必修课优良率!A$1:B$173,2,FALSE)</f>
        <v>40.00%</v>
      </c>
      <c r="AR177" s="227">
        <f>VLOOKUP(D177,四级成绩!B$2:C$178,2,FALSE)</f>
        <v>365</v>
      </c>
      <c r="AS177" s="226" t="str">
        <f>VLOOKUP(D177,必修课优良率!A$1:D$173,4,FALSE)</f>
        <v>是</v>
      </c>
    </row>
    <row r="178" spans="1:45">
      <c r="A178" s="211">
        <v>175</v>
      </c>
      <c r="B178" s="211">
        <v>173</v>
      </c>
      <c r="C178" s="211" t="s">
        <v>359</v>
      </c>
      <c r="D178" s="5" t="s">
        <v>360</v>
      </c>
      <c r="E178" s="211" t="str">
        <f>VLOOKUP(D178,美育!B$2:E$182,2,FALSE)</f>
        <v>化工类24-3班</v>
      </c>
      <c r="F178" s="214">
        <f>VLOOKUP(D178,互评分!C$2:F$181,4,FALSE)</f>
        <v>99.0740740740741</v>
      </c>
      <c r="G178" s="214">
        <f>VLOOKUP(D178,辅导员加分!B$2:C$176,2,FALSE)</f>
        <v>90</v>
      </c>
      <c r="H178" s="214">
        <f>VLOOKUP(D178,互评分!C$2:F$181,3,FALSE)</f>
        <v>100</v>
      </c>
      <c r="I178" s="214">
        <f>VLOOKUP(D178,互评分!C$2:F$181,2,FALSE)</f>
        <v>99</v>
      </c>
      <c r="J178" s="214">
        <f>F178*0.2</f>
        <v>19.8148148148148</v>
      </c>
      <c r="K178" s="214">
        <f>G178*0.5</f>
        <v>45</v>
      </c>
      <c r="L178" s="214">
        <f>H178*0.2</f>
        <v>20</v>
      </c>
      <c r="M178" s="214">
        <f>I178*0.1</f>
        <v>9.9</v>
      </c>
      <c r="N178" s="214">
        <f>SUM(J178:M178)*0.7</f>
        <v>66.3003703703704</v>
      </c>
      <c r="O178" s="214">
        <f>VLOOKUP(D178,学生干部加分!A$1:C$140,3,FALSE)</f>
        <v>4</v>
      </c>
      <c r="P178" s="214">
        <v>0</v>
      </c>
      <c r="Q178" s="214">
        <v>0</v>
      </c>
      <c r="R178" s="214">
        <f>N178+O178+P178-Q178</f>
        <v>70.3003703703704</v>
      </c>
      <c r="S178" s="214">
        <f>R178*0.15</f>
        <v>10.5450555555556</v>
      </c>
      <c r="T178" s="217">
        <v>63.7142857142857</v>
      </c>
      <c r="U178" s="217">
        <v>57.75</v>
      </c>
      <c r="V178" s="216">
        <f>IF(U178&gt;0,T178*0.9+U178*0.1,T178)</f>
        <v>63.1178571428571</v>
      </c>
      <c r="W178" s="215">
        <v>0</v>
      </c>
      <c r="X178" s="215">
        <f>V178*0.85+W178</f>
        <v>53.6501785714286</v>
      </c>
      <c r="Y178" s="215">
        <f>0.7*X178</f>
        <v>37.555125</v>
      </c>
      <c r="Z178" s="221">
        <f>VLOOKUP(D178,体测成绩!B$2:C$273,2,FALSE)</f>
        <v>74</v>
      </c>
      <c r="AA178" s="222" t="str">
        <f>VLOOKUP(D178,体育锻炼成绩!A$2:B$182,2,FALSE)</f>
        <v>0.00</v>
      </c>
      <c r="AB178" s="221">
        <f>0.8*Z178</f>
        <v>59.2</v>
      </c>
      <c r="AC178" s="221">
        <f>AA178*0.2</f>
        <v>0</v>
      </c>
      <c r="AD178" s="221">
        <f>SUM(AB178:AC178)*0.7</f>
        <v>41.44</v>
      </c>
      <c r="AE178" s="221">
        <v>0</v>
      </c>
      <c r="AF178" s="221">
        <f>AD178+AE178</f>
        <v>41.44</v>
      </c>
      <c r="AG178" s="221">
        <f>AF178*0.05</f>
        <v>2.072</v>
      </c>
      <c r="AH178" s="223">
        <f>VLOOKUP(D178,美育!B$2:F$182,5,FALSE)</f>
        <v>0</v>
      </c>
      <c r="AI178" s="223">
        <f>VLOOKUP(D178,美育!B$2:E$182,4,FALSE)</f>
        <v>0</v>
      </c>
      <c r="AJ178" s="223">
        <f>AH178+AI178</f>
        <v>0</v>
      </c>
      <c r="AK178" s="223">
        <f>AJ178*0.05</f>
        <v>0</v>
      </c>
      <c r="AL178" s="224">
        <f>VLOOKUP(D178,劳育基础分!B$3:AF$182,31,FALSE)</f>
        <v>29</v>
      </c>
      <c r="AM178" s="224">
        <v>0</v>
      </c>
      <c r="AN178" s="224">
        <f>AL178+AM178</f>
        <v>29</v>
      </c>
      <c r="AO178" s="224">
        <f>AN178*0.05</f>
        <v>1.45</v>
      </c>
      <c r="AP178" s="225">
        <f>S178+Y178+AG178+AK178+AO178</f>
        <v>51.6221805555556</v>
      </c>
      <c r="AQ178" s="226" t="str">
        <f>VLOOKUP(D178,必修课优良率!A$1:B$173,2,FALSE)</f>
        <v>38.10%</v>
      </c>
      <c r="AR178" s="227">
        <f>VLOOKUP(D178,四级成绩!B$2:C$178,2,FALSE)</f>
        <v>502</v>
      </c>
      <c r="AS178" s="226" t="str">
        <f>VLOOKUP(D178,必修课优良率!A$1:D$173,4,FALSE)</f>
        <v>是</v>
      </c>
    </row>
    <row r="179" spans="1:45">
      <c r="A179" s="211">
        <v>176</v>
      </c>
      <c r="B179" s="211">
        <v>174</v>
      </c>
      <c r="C179" s="211" t="s">
        <v>361</v>
      </c>
      <c r="D179" s="5" t="s">
        <v>362</v>
      </c>
      <c r="E179" s="211" t="str">
        <f>VLOOKUP(D179,美育!B$2:E$182,2,FALSE)</f>
        <v>化工类24-3班</v>
      </c>
      <c r="F179" s="214">
        <f>VLOOKUP(D179,互评分!C$2:F$181,4,FALSE)</f>
        <v>98.3571428571429</v>
      </c>
      <c r="G179" s="214">
        <f>VLOOKUP(D179,辅导员加分!B$2:C$176,2,FALSE)</f>
        <v>92</v>
      </c>
      <c r="H179" s="214">
        <f>VLOOKUP(D179,互评分!C$2:F$181,3,FALSE)</f>
        <v>100</v>
      </c>
      <c r="I179" s="214">
        <f>VLOOKUP(D179,互评分!C$2:F$181,2,FALSE)</f>
        <v>98</v>
      </c>
      <c r="J179" s="214">
        <f>F179*0.2</f>
        <v>19.6714285714286</v>
      </c>
      <c r="K179" s="214">
        <f>G179*0.5</f>
        <v>46</v>
      </c>
      <c r="L179" s="214">
        <f>H179*0.2</f>
        <v>20</v>
      </c>
      <c r="M179" s="214">
        <f>I179*0.1</f>
        <v>9.8</v>
      </c>
      <c r="N179" s="214">
        <f>SUM(J179:M179)*0.7</f>
        <v>66.83</v>
      </c>
      <c r="O179" s="214">
        <f>VLOOKUP(D179,学生干部加分!A$1:C$140,3,FALSE)</f>
        <v>2</v>
      </c>
      <c r="P179" s="214">
        <v>0</v>
      </c>
      <c r="Q179" s="214">
        <v>0</v>
      </c>
      <c r="R179" s="214">
        <f>N179+O179+P179-Q179</f>
        <v>68.83</v>
      </c>
      <c r="S179" s="214">
        <f>R179*0.15</f>
        <v>10.3245</v>
      </c>
      <c r="T179" s="215">
        <v>62.4024390243902</v>
      </c>
      <c r="U179" s="215">
        <v>0</v>
      </c>
      <c r="V179" s="216">
        <f>IF(U179&gt;0,T179*0.9+U179*0.1,T179)</f>
        <v>62.4024390243902</v>
      </c>
      <c r="W179" s="215">
        <v>0</v>
      </c>
      <c r="X179" s="215">
        <f>V179*0.85+W179</f>
        <v>53.0420731707317</v>
      </c>
      <c r="Y179" s="215">
        <f>0.7*X179</f>
        <v>37.1294512195122</v>
      </c>
      <c r="Z179" s="221">
        <f>VLOOKUP(D179,体测成绩!B$2:C$273,2,FALSE)</f>
        <v>63</v>
      </c>
      <c r="AA179" s="222" t="str">
        <f>VLOOKUP(D179,体育锻炼成绩!A$2:B$182,2,FALSE)</f>
        <v>50.00</v>
      </c>
      <c r="AB179" s="221">
        <f>0.8*Z179</f>
        <v>50.4</v>
      </c>
      <c r="AC179" s="221">
        <f>AA179*0.2</f>
        <v>10</v>
      </c>
      <c r="AD179" s="221">
        <f>SUM(AB179:AC179)*0.7</f>
        <v>42.28</v>
      </c>
      <c r="AE179" s="221">
        <f>VLOOKUP(D179,体育加分汇总!A$1:C$79,3,FALSE)</f>
        <v>8</v>
      </c>
      <c r="AF179" s="221">
        <f>AD179+AE179</f>
        <v>50.28</v>
      </c>
      <c r="AG179" s="221">
        <f>AF179*0.05</f>
        <v>2.514</v>
      </c>
      <c r="AH179" s="223">
        <f>VLOOKUP(D179,美育!B$2:F$182,5,FALSE)</f>
        <v>0</v>
      </c>
      <c r="AI179" s="223">
        <f>VLOOKUP(D179,美育!B$2:E$182,4,FALSE)</f>
        <v>0</v>
      </c>
      <c r="AJ179" s="223">
        <f>AH179+AI179</f>
        <v>0</v>
      </c>
      <c r="AK179" s="223">
        <f>AJ179*0.05</f>
        <v>0</v>
      </c>
      <c r="AL179" s="224">
        <f>VLOOKUP(D179,劳育基础分!B$3:AF$182,31,FALSE)</f>
        <v>29</v>
      </c>
      <c r="AM179" s="224">
        <v>0</v>
      </c>
      <c r="AN179" s="224">
        <f>AL179+AM179</f>
        <v>29</v>
      </c>
      <c r="AO179" s="224">
        <f>AN179*0.05</f>
        <v>1.45</v>
      </c>
      <c r="AP179" s="225">
        <f>S179+Y179+AG179+AK179+AO179</f>
        <v>51.4179512195122</v>
      </c>
      <c r="AQ179" s="226" t="str">
        <f>VLOOKUP(D179,必修课优良率!A$1:B$173,2,FALSE)</f>
        <v>38.10%</v>
      </c>
      <c r="AR179" s="227" t="str">
        <f>VLOOKUP(D179,四级成绩!B$2:C$178,2,FALSE)</f>
        <v>479</v>
      </c>
      <c r="AS179" s="226" t="str">
        <f>VLOOKUP(D179,必修课优良率!A$1:D$173,4,FALSE)</f>
        <v>是</v>
      </c>
    </row>
    <row r="180" spans="1:45">
      <c r="A180" s="211">
        <v>177</v>
      </c>
      <c r="B180" s="211">
        <v>178</v>
      </c>
      <c r="C180" s="211" t="s">
        <v>363</v>
      </c>
      <c r="D180" s="5" t="s">
        <v>364</v>
      </c>
      <c r="E180" s="211" t="str">
        <f>VLOOKUP(D180,美育!B$2:E$182,2,FALSE)</f>
        <v>化工类24-2班</v>
      </c>
      <c r="F180" s="214">
        <f>VLOOKUP(D180,互评分!C$2:F$181,4,FALSE)</f>
        <v>94.9310344827586</v>
      </c>
      <c r="G180" s="214">
        <f>VLOOKUP(D180,辅导员加分!B$2:C$176,2,FALSE)</f>
        <v>90</v>
      </c>
      <c r="H180" s="214">
        <f>VLOOKUP(D180,互评分!C$2:F$181,3,FALSE)</f>
        <v>98.3333333333333</v>
      </c>
      <c r="I180" s="214">
        <f>VLOOKUP(D180,互评分!C$2:F$181,2,FALSE)</f>
        <v>90</v>
      </c>
      <c r="J180" s="214">
        <f>F180*0.2</f>
        <v>18.9862068965517</v>
      </c>
      <c r="K180" s="214">
        <f>G180*0.5</f>
        <v>45</v>
      </c>
      <c r="L180" s="214">
        <f>H180*0.2</f>
        <v>19.6666666666667</v>
      </c>
      <c r="M180" s="214">
        <f>I180*0.1</f>
        <v>9</v>
      </c>
      <c r="N180" s="214">
        <f>SUM(J180:M180)*0.7</f>
        <v>64.8570114942529</v>
      </c>
      <c r="O180" s="214">
        <v>0</v>
      </c>
      <c r="P180" s="214">
        <v>0</v>
      </c>
      <c r="Q180" s="214">
        <v>0</v>
      </c>
      <c r="R180" s="214">
        <f>N180+O180+P180-Q180</f>
        <v>64.8570114942529</v>
      </c>
      <c r="S180" s="214">
        <f>R180*0.15</f>
        <v>9.72855172413793</v>
      </c>
      <c r="T180" s="215">
        <v>56.85</v>
      </c>
      <c r="U180" s="215">
        <v>0</v>
      </c>
      <c r="V180" s="216">
        <f>IF(U180&gt;0,T180*0.9+U180*0.1,T180)</f>
        <v>56.85</v>
      </c>
      <c r="W180" s="215">
        <v>0</v>
      </c>
      <c r="X180" s="215">
        <f>V180*0.85+W180</f>
        <v>48.3225</v>
      </c>
      <c r="Y180" s="215">
        <f>0.7*X180</f>
        <v>33.82575</v>
      </c>
      <c r="Z180" s="221">
        <f>VLOOKUP(D180,体测成绩!B$2:C$273,2,FALSE)</f>
        <v>60</v>
      </c>
      <c r="AA180" s="222" t="str">
        <f>VLOOKUP(D180,体育锻炼成绩!A$2:B$182,2,FALSE)</f>
        <v>0.00</v>
      </c>
      <c r="AB180" s="221">
        <f>0.8*Z180</f>
        <v>48</v>
      </c>
      <c r="AC180" s="221">
        <f>AA180*0.2</f>
        <v>0</v>
      </c>
      <c r="AD180" s="221">
        <f>SUM(AB180:AC180)*0.7</f>
        <v>33.6</v>
      </c>
      <c r="AE180" s="221">
        <v>0</v>
      </c>
      <c r="AF180" s="221">
        <f>AD180+AE180</f>
        <v>33.6</v>
      </c>
      <c r="AG180" s="221">
        <f>AF180*0.05</f>
        <v>1.68</v>
      </c>
      <c r="AH180" s="223">
        <f>VLOOKUP(D180,美育!B$2:F$182,5,FALSE)</f>
        <v>20</v>
      </c>
      <c r="AI180" s="223">
        <f>VLOOKUP(D180,美育!B$2:E$182,4,FALSE)</f>
        <v>0</v>
      </c>
      <c r="AJ180" s="223">
        <f>AH180+AI180</f>
        <v>20</v>
      </c>
      <c r="AK180" s="223">
        <f>AJ180*0.05</f>
        <v>1</v>
      </c>
      <c r="AL180" s="224">
        <v>0</v>
      </c>
      <c r="AM180" s="224">
        <v>0</v>
      </c>
      <c r="AN180" s="224">
        <f>AL180+AM180</f>
        <v>0</v>
      </c>
      <c r="AO180" s="224">
        <f>AN180*0.05</f>
        <v>0</v>
      </c>
      <c r="AP180" s="225">
        <f>S180+Y180+AG180+AK180+AO180</f>
        <v>46.2343017241379</v>
      </c>
      <c r="AQ180" s="226" t="str">
        <f>VLOOKUP(D180,必修课优良率!A$1:B$173,2,FALSE)</f>
        <v>40.00%</v>
      </c>
      <c r="AR180" s="227">
        <f>VLOOKUP(D180,四级成绩!B$2:C$178,2,FALSE)</f>
        <v>505</v>
      </c>
      <c r="AS180" s="226" t="str">
        <f>VLOOKUP(D180,必修课优良率!A$1:D$173,4,FALSE)</f>
        <v>是</v>
      </c>
    </row>
    <row r="181" spans="1:45">
      <c r="A181" s="211">
        <v>178</v>
      </c>
      <c r="B181" s="211">
        <v>176</v>
      </c>
      <c r="C181" s="211" t="s">
        <v>365</v>
      </c>
      <c r="D181" s="5" t="s">
        <v>366</v>
      </c>
      <c r="E181" s="211" t="str">
        <f>VLOOKUP(D181,美育!B$2:E$182,2,FALSE)</f>
        <v>化工类24-2班</v>
      </c>
      <c r="F181" s="214">
        <f>VLOOKUP(D181,互评分!C$2:F$181,4,FALSE)</f>
        <v>96.6428571428571</v>
      </c>
      <c r="G181" s="214">
        <f>VLOOKUP(D181,辅导员加分!B$2:C$176,2,FALSE)</f>
        <v>90</v>
      </c>
      <c r="H181" s="214">
        <f>VLOOKUP(D181,互评分!C$2:F$181,3,FALSE)</f>
        <v>99</v>
      </c>
      <c r="I181" s="214">
        <f>VLOOKUP(D181,互评分!C$2:F$181,2,FALSE)</f>
        <v>94</v>
      </c>
      <c r="J181" s="214">
        <f>F181*0.2</f>
        <v>19.3285714285714</v>
      </c>
      <c r="K181" s="214">
        <f>G181*0.5</f>
        <v>45</v>
      </c>
      <c r="L181" s="214">
        <f>H181*0.2</f>
        <v>19.8</v>
      </c>
      <c r="M181" s="214">
        <f>I181*0.1</f>
        <v>9.4</v>
      </c>
      <c r="N181" s="214">
        <f>SUM(J181:M181)*0.7</f>
        <v>65.47</v>
      </c>
      <c r="O181" s="214">
        <f>VLOOKUP(D181,学生干部加分!A$1:C$140,3,FALSE)</f>
        <v>4</v>
      </c>
      <c r="P181" s="214">
        <v>0</v>
      </c>
      <c r="Q181" s="214">
        <v>0</v>
      </c>
      <c r="R181" s="214">
        <f>N181+O181+P181-Q181</f>
        <v>69.47</v>
      </c>
      <c r="S181" s="214">
        <f>R181*0.15</f>
        <v>10.4205</v>
      </c>
      <c r="T181" s="217">
        <f>VLOOKUP(D181,[2]必修课成绩!C$59:BO$82,65,FALSE)</f>
        <v>60.3513513513514</v>
      </c>
      <c r="U181" s="217">
        <f>VLOOKUP(D181,[2]选修课成绩!C$60:BI$83,59,FALSE)</f>
        <v>25</v>
      </c>
      <c r="V181" s="216">
        <f>IF(U181&gt;0,T181*0.9+U181*0.1,T181)</f>
        <v>56.8162162162163</v>
      </c>
      <c r="W181" s="215">
        <v>0</v>
      </c>
      <c r="X181" s="215">
        <f>V181*0.85+W181</f>
        <v>48.2937837837838</v>
      </c>
      <c r="Y181" s="215">
        <f>0.7*X181</f>
        <v>33.8056486486487</v>
      </c>
      <c r="Z181" s="221">
        <f>VLOOKUP(D181,体测成绩!B$2:C$273,2,FALSE)</f>
        <v>30.3</v>
      </c>
      <c r="AA181" s="222" t="str">
        <f>VLOOKUP(D181,体育锻炼成绩!A$2:B$182,2,FALSE)</f>
        <v>0.00</v>
      </c>
      <c r="AB181" s="221">
        <f>0.8*Z181</f>
        <v>24.24</v>
      </c>
      <c r="AC181" s="221">
        <f>AA181*0.2</f>
        <v>0</v>
      </c>
      <c r="AD181" s="221">
        <f>SUM(AB181:AC181)*0.7</f>
        <v>16.968</v>
      </c>
      <c r="AE181" s="221">
        <v>0</v>
      </c>
      <c r="AF181" s="221">
        <f>AD181+AE181</f>
        <v>16.968</v>
      </c>
      <c r="AG181" s="221">
        <f>AF181*0.05</f>
        <v>0.8484</v>
      </c>
      <c r="AH181" s="223">
        <f>VLOOKUP(D181,美育!B$2:F$182,5,FALSE)</f>
        <v>0</v>
      </c>
      <c r="AI181" s="223">
        <f>VLOOKUP(D181,美育!B$2:E$182,4,FALSE)</f>
        <v>0</v>
      </c>
      <c r="AJ181" s="223">
        <f>AH181+AI181</f>
        <v>0</v>
      </c>
      <c r="AK181" s="223">
        <f>AJ181*0.05</f>
        <v>0</v>
      </c>
      <c r="AL181" s="224">
        <f>VLOOKUP(D181,劳育基础分!B$3:AF$182,31,FALSE)</f>
        <v>20</v>
      </c>
      <c r="AM181" s="224">
        <v>0</v>
      </c>
      <c r="AN181" s="224">
        <f>AL181+AM181</f>
        <v>20</v>
      </c>
      <c r="AO181" s="224">
        <f>AN181*0.05</f>
        <v>1</v>
      </c>
      <c r="AP181" s="225">
        <f>S181+Y181+AG181+AK181+AO181</f>
        <v>46.0745486486487</v>
      </c>
      <c r="AQ181" s="226" t="str">
        <f>VLOOKUP(D181,必修课优良率!A$1:B$173,2,FALSE)</f>
        <v>36.84%</v>
      </c>
      <c r="AR181" s="227">
        <v>0</v>
      </c>
      <c r="AS181" s="226" t="str">
        <f>VLOOKUP(D181,必修课优良率!A$1:D$173,4,FALSE)</f>
        <v>是</v>
      </c>
    </row>
    <row r="182" spans="1:45">
      <c r="A182" s="211">
        <v>179</v>
      </c>
      <c r="B182" s="211">
        <v>179</v>
      </c>
      <c r="C182" s="229">
        <v>2024010587</v>
      </c>
      <c r="D182" s="230" t="s">
        <v>367</v>
      </c>
      <c r="E182" s="229" t="s">
        <v>368</v>
      </c>
      <c r="F182" s="214">
        <f>VLOOKUP(D182,互评分!C$2:F$181,4,FALSE)</f>
        <v>99.4444444444444</v>
      </c>
      <c r="G182" s="231">
        <v>90</v>
      </c>
      <c r="H182" s="214">
        <f>VLOOKUP(D182,互评分!C$2:F$181,3,FALSE)</f>
        <v>99.8571428571429</v>
      </c>
      <c r="I182" s="214">
        <f>VLOOKUP(D182,互评分!C$2:F$181,2,FALSE)</f>
        <v>85</v>
      </c>
      <c r="J182" s="214">
        <f>F182*0.2</f>
        <v>19.8888888888889</v>
      </c>
      <c r="K182" s="214">
        <f>G182*0.5</f>
        <v>45</v>
      </c>
      <c r="L182" s="214">
        <f>H182*0.2</f>
        <v>19.9714285714286</v>
      </c>
      <c r="M182" s="214">
        <f>I182*0.1</f>
        <v>8.5</v>
      </c>
      <c r="N182" s="214">
        <f>SUM(J182:M182)*0.7</f>
        <v>65.3522222222222</v>
      </c>
      <c r="O182" s="214">
        <f>VLOOKUP(D182,学生干部加分!A$1:C$140,3,FALSE)</f>
        <v>7</v>
      </c>
      <c r="P182" s="231">
        <v>0</v>
      </c>
      <c r="Q182" s="231">
        <v>3</v>
      </c>
      <c r="R182" s="214">
        <f>N182+O182+P182-Q182</f>
        <v>69.3522222222222</v>
      </c>
      <c r="S182" s="214">
        <f>R182*0.15</f>
        <v>10.4028333333333</v>
      </c>
      <c r="T182" s="232">
        <v>46.8395061728395</v>
      </c>
      <c r="U182" s="232">
        <v>0</v>
      </c>
      <c r="V182" s="216">
        <v>46.8395061728395</v>
      </c>
      <c r="W182" s="215">
        <v>0</v>
      </c>
      <c r="X182" s="215">
        <f>V182*0.85+W182</f>
        <v>39.8135802469136</v>
      </c>
      <c r="Y182" s="215">
        <f>0.7*X182</f>
        <v>27.8695061728395</v>
      </c>
      <c r="Z182" s="221">
        <f>VLOOKUP(D182,体测成绩!B$2:C$273,2,FALSE)</f>
        <v>63.5</v>
      </c>
      <c r="AA182" s="233">
        <f>VLOOKUP(D182,体育锻炼成绩!A$2:B$182,2,FALSE)</f>
        <v>0</v>
      </c>
      <c r="AB182" s="221">
        <f>0.8*Z182</f>
        <v>50.8</v>
      </c>
      <c r="AC182" s="221">
        <f>AA182*0.2</f>
        <v>0</v>
      </c>
      <c r="AD182" s="221">
        <f>SUM(AB182:AC182)*0.7</f>
        <v>35.56</v>
      </c>
      <c r="AE182" s="221">
        <v>0</v>
      </c>
      <c r="AF182" s="221">
        <f>AD182+AE182</f>
        <v>35.56</v>
      </c>
      <c r="AG182" s="221">
        <f>AF182*0.05</f>
        <v>1.778</v>
      </c>
      <c r="AH182" s="234">
        <f>VLOOKUP(D182,美育!B$2:F$182,5,FALSE)</f>
        <v>0</v>
      </c>
      <c r="AI182" s="223">
        <f>VLOOKUP(D182,美育!B$2:E$182,4,FALSE)</f>
        <v>0</v>
      </c>
      <c r="AJ182" s="223">
        <f>AH182+AI182</f>
        <v>0</v>
      </c>
      <c r="AK182" s="223">
        <f>AJ182*0.05</f>
        <v>0</v>
      </c>
      <c r="AL182" s="235">
        <f>VLOOKUP(D182,劳育基础分!B$3:AF$182,31,FALSE)</f>
        <v>20</v>
      </c>
      <c r="AM182" s="235">
        <v>3</v>
      </c>
      <c r="AN182" s="224">
        <f>AL182+AM182</f>
        <v>23</v>
      </c>
      <c r="AO182" s="224">
        <f>AN182*0.05</f>
        <v>1.15</v>
      </c>
      <c r="AP182" s="225">
        <f>S182+Y182+AG182+AK182+AO182</f>
        <v>41.2003395061728</v>
      </c>
      <c r="AQ182" s="236">
        <v>0.1578</v>
      </c>
      <c r="AR182" s="237">
        <v>0</v>
      </c>
      <c r="AS182" s="236" t="s">
        <v>369</v>
      </c>
    </row>
    <row r="183" spans="1:5">
      <c r="A183" s="206"/>
      <c r="B183" s="206"/>
      <c r="C183" s="206"/>
      <c r="D183" s="206"/>
      <c r="E183" s="206"/>
    </row>
    <row r="184" spans="1:5">
      <c r="A184" s="206"/>
      <c r="B184" s="206"/>
      <c r="C184" s="206"/>
      <c r="D184" s="206"/>
      <c r="E184" s="206"/>
    </row>
    <row r="185" spans="1:5">
      <c r="A185" s="206"/>
      <c r="B185" s="206"/>
      <c r="C185" s="206"/>
      <c r="D185" s="206"/>
      <c r="E185" s="206"/>
    </row>
    <row r="186" spans="1:5">
      <c r="A186" s="206"/>
      <c r="B186" s="206"/>
      <c r="C186" s="206"/>
      <c r="D186" s="206"/>
      <c r="E186" s="206"/>
    </row>
    <row r="187" spans="1:5">
      <c r="A187" s="206"/>
      <c r="B187" s="206"/>
      <c r="C187" s="206"/>
      <c r="D187" s="206"/>
      <c r="E187" s="206"/>
    </row>
    <row r="188" spans="1:5">
      <c r="A188" s="206"/>
      <c r="B188" s="206"/>
      <c r="C188" s="206"/>
      <c r="D188" s="206"/>
      <c r="E188" s="206"/>
    </row>
    <row r="189" spans="1:5">
      <c r="A189" s="206"/>
      <c r="B189" s="206"/>
      <c r="C189" s="206"/>
      <c r="D189" s="206"/>
      <c r="E189" s="206"/>
    </row>
    <row r="190" spans="1:5">
      <c r="A190" s="206"/>
      <c r="B190" s="206"/>
      <c r="C190" s="206"/>
      <c r="D190" s="206"/>
      <c r="E190" s="206"/>
    </row>
    <row r="191" spans="1:5">
      <c r="A191" s="206"/>
      <c r="B191" s="206"/>
      <c r="C191" s="206"/>
      <c r="D191" s="206"/>
      <c r="E191" s="206"/>
    </row>
    <row r="192" spans="1:5">
      <c r="A192" s="206"/>
      <c r="B192" s="206"/>
      <c r="C192" s="206"/>
      <c r="D192" s="206"/>
      <c r="E192" s="206"/>
    </row>
    <row r="193" spans="1:5">
      <c r="A193" s="206"/>
      <c r="B193" s="206"/>
      <c r="C193" s="206"/>
      <c r="D193" s="206"/>
      <c r="E193" s="206"/>
    </row>
    <row r="194" spans="1:5">
      <c r="A194" s="206"/>
      <c r="B194" s="206"/>
      <c r="C194" s="206"/>
      <c r="D194" s="206"/>
      <c r="E194" s="206"/>
    </row>
    <row r="195" spans="1:5">
      <c r="A195" s="206"/>
      <c r="B195" s="206"/>
      <c r="C195" s="206"/>
      <c r="D195" s="206"/>
      <c r="E195" s="206"/>
    </row>
    <row r="196" spans="1:5">
      <c r="A196" s="206"/>
      <c r="B196" s="206"/>
      <c r="C196" s="206"/>
      <c r="D196" s="206"/>
      <c r="E196" s="206"/>
    </row>
    <row r="197" spans="1:5">
      <c r="A197" s="206"/>
      <c r="B197" s="206"/>
      <c r="C197" s="206"/>
      <c r="D197" s="206"/>
      <c r="E197" s="206"/>
    </row>
    <row r="198" spans="1:5">
      <c r="A198" s="206"/>
      <c r="B198" s="206"/>
      <c r="C198" s="206"/>
      <c r="D198" s="206"/>
      <c r="E198" s="206"/>
    </row>
    <row r="199" spans="1:5">
      <c r="A199" s="206"/>
      <c r="B199" s="206"/>
      <c r="C199" s="206"/>
      <c r="D199" s="206"/>
      <c r="E199" s="206"/>
    </row>
    <row r="200" spans="1:5">
      <c r="A200" s="206"/>
      <c r="B200" s="206"/>
      <c r="C200" s="206"/>
      <c r="D200" s="206"/>
      <c r="E200" s="206"/>
    </row>
    <row r="201" spans="1:5">
      <c r="A201" s="206"/>
      <c r="B201" s="206"/>
      <c r="C201" s="206"/>
      <c r="D201" s="206"/>
      <c r="E201" s="206"/>
    </row>
    <row r="202" spans="1:5">
      <c r="A202" s="206"/>
      <c r="B202" s="206"/>
      <c r="C202" s="206"/>
      <c r="D202" s="206"/>
      <c r="E202" s="206"/>
    </row>
    <row r="203" spans="1:5">
      <c r="A203" s="206"/>
      <c r="B203" s="206"/>
      <c r="C203" s="206"/>
      <c r="D203" s="206"/>
      <c r="E203" s="206"/>
    </row>
    <row r="204" spans="1:5">
      <c r="A204" s="206"/>
      <c r="B204" s="206"/>
      <c r="C204" s="206"/>
      <c r="D204" s="206"/>
      <c r="E204" s="206"/>
    </row>
    <row r="205" spans="1:5">
      <c r="A205" s="206"/>
      <c r="B205" s="206"/>
      <c r="C205" s="206"/>
      <c r="D205" s="206"/>
      <c r="E205" s="206"/>
    </row>
    <row r="206" spans="1:5">
      <c r="A206" s="206"/>
      <c r="B206" s="206"/>
      <c r="C206" s="206"/>
      <c r="D206" s="206"/>
      <c r="E206" s="206"/>
    </row>
    <row r="207" spans="1:5">
      <c r="A207" s="206"/>
      <c r="B207" s="206"/>
      <c r="C207" s="206"/>
      <c r="D207" s="206"/>
      <c r="E207" s="206"/>
    </row>
  </sheetData>
  <autoFilter xmlns:etc="http://www.wps.cn/officeDocument/2017/etCustomData" ref="A3:AS181" etc:filterBottomFollowUsedRange="0">
    <sortState ref="A3:AS181">
      <sortCondition ref="AP4" descending="1"/>
    </sortState>
    <extLst/>
  </autoFilter>
  <sortState ref="A3:AS182">
    <sortCondition ref="AP4" descending="1"/>
  </sortState>
  <mergeCells count="14">
    <mergeCell ref="F1:S1"/>
    <mergeCell ref="T1:Y1"/>
    <mergeCell ref="Z1:AG1"/>
    <mergeCell ref="AH1:AK1"/>
    <mergeCell ref="AL1:AO1"/>
    <mergeCell ref="A1:A2"/>
    <mergeCell ref="B1:B2"/>
    <mergeCell ref="C1:C2"/>
    <mergeCell ref="D1:D2"/>
    <mergeCell ref="E1:E2"/>
    <mergeCell ref="AP1:AP2"/>
    <mergeCell ref="AQ1:AQ2"/>
    <mergeCell ref="AR1:AR2"/>
    <mergeCell ref="AS1:AS2"/>
  </mergeCells>
  <hyperlinks>
    <hyperlink ref="C93" r:id="rId1" display="2024010470" tooltip="https://bk.cup.edu.cn/manager/bizType/2/change-major-applies-me-audit/instructor/info/517?REDIRECT_URL=/bizType/2/change-major-applies-me-audit/instructor?PARENT_URL=%2FbizType%2F2%2Fchange-major-batch&amp;queryPage__=1%2C20"/>
    <hyperlink ref="C32" r:id="rId2" display="2024010576" tooltip="https://bk.cup.edu.cn/manager/bizType/2/change-major-applies-me-audit/instructor/info/545?REDIRECT_URL=/bizType/2/change-major-applies-me-audit/instructor?PARENT_URL=%2FbizType%2F2%2Fchange-major-batch&amp;queryPage__=1%2C20"/>
  </hyperlink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V272"/>
  <sheetViews>
    <sheetView topLeftCell="A37" workbookViewId="0">
      <selection activeCell="C78" sqref="C78"/>
    </sheetView>
  </sheetViews>
  <sheetFormatPr defaultColWidth="9" defaultRowHeight="14.4"/>
  <cols>
    <col min="1" max="1" width="7.37962962962963" customWidth="1"/>
    <col min="2" max="2" width="11.5" customWidth="1"/>
    <col min="3" max="3" width="12.75" customWidth="1"/>
    <col min="4" max="4" width="11.1296296296296" customWidth="1"/>
    <col min="5" max="5" width="59.3796296296296" customWidth="1"/>
    <col min="6" max="7" width="8.87962962962963" customWidth="1"/>
    <col min="8" max="8" width="6.25" customWidth="1"/>
  </cols>
  <sheetData>
    <row r="1" spans="1:8">
      <c r="A1" s="57" t="s">
        <v>700</v>
      </c>
      <c r="B1" s="57" t="s">
        <v>2</v>
      </c>
      <c r="C1" s="57" t="s">
        <v>3</v>
      </c>
      <c r="D1" s="57" t="s">
        <v>4</v>
      </c>
      <c r="E1" s="57" t="s">
        <v>885</v>
      </c>
      <c r="F1" s="57" t="s">
        <v>408</v>
      </c>
      <c r="G1" s="57" t="s">
        <v>886</v>
      </c>
      <c r="H1" s="57" t="s">
        <v>887</v>
      </c>
    </row>
    <row r="2" s="126" customFormat="1" spans="1:22">
      <c r="A2" s="127"/>
      <c r="B2" s="128"/>
      <c r="C2" s="129" t="s">
        <v>880</v>
      </c>
      <c r="D2" s="128"/>
      <c r="E2" s="128"/>
      <c r="F2" s="128"/>
      <c r="G2" s="128"/>
      <c r="H2" s="128">
        <f>SUBTOTAL(9,H4:H272)</f>
        <v>607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="126" customFormat="1" outlineLevel="1" spans="1:22">
      <c r="A3" s="127"/>
      <c r="B3" s="128"/>
      <c r="C3" s="129" t="s">
        <v>888</v>
      </c>
      <c r="D3" s="128"/>
      <c r="E3" s="128"/>
      <c r="F3" s="128"/>
      <c r="G3" s="128"/>
      <c r="H3" s="128">
        <f>SUBTOTAL(9,H4:H8)</f>
        <v>15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="126" customFormat="1" outlineLevel="2" spans="1:22">
      <c r="A4" s="127">
        <v>1</v>
      </c>
      <c r="B4" s="128">
        <v>2024010522</v>
      </c>
      <c r="C4" s="128" t="s">
        <v>184</v>
      </c>
      <c r="D4" s="128" t="s">
        <v>889</v>
      </c>
      <c r="E4" s="128" t="s">
        <v>890</v>
      </c>
      <c r="F4" s="128" t="s">
        <v>718</v>
      </c>
      <c r="G4" s="128" t="s">
        <v>891</v>
      </c>
      <c r="H4" s="128">
        <v>8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="126" customFormat="1" outlineLevel="2" spans="1:22">
      <c r="A5" s="127">
        <v>2</v>
      </c>
      <c r="B5" s="128">
        <v>2024010522</v>
      </c>
      <c r="C5" s="128" t="s">
        <v>184</v>
      </c>
      <c r="D5" s="128" t="s">
        <v>889</v>
      </c>
      <c r="E5" s="128" t="s">
        <v>892</v>
      </c>
      <c r="F5" s="128" t="s">
        <v>718</v>
      </c>
      <c r="G5" s="128" t="s">
        <v>893</v>
      </c>
      <c r="H5" s="128">
        <v>6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="126" customFormat="1" outlineLevel="2" spans="1:22">
      <c r="A6" s="127">
        <v>3</v>
      </c>
      <c r="B6" s="130">
        <v>2024010522</v>
      </c>
      <c r="C6" s="131" t="s">
        <v>184</v>
      </c>
      <c r="D6" s="131"/>
      <c r="E6" s="130" t="s">
        <v>894</v>
      </c>
      <c r="F6" s="130" t="s">
        <v>895</v>
      </c>
      <c r="G6" s="130" t="s">
        <v>896</v>
      </c>
      <c r="H6" s="130">
        <v>1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</row>
    <row r="7" outlineLevel="2" spans="1:22">
      <c r="A7" s="127">
        <v>4</v>
      </c>
      <c r="B7" s="128">
        <v>2024010522</v>
      </c>
      <c r="C7" s="128" t="s">
        <v>184</v>
      </c>
      <c r="D7" s="128" t="s">
        <v>889</v>
      </c>
      <c r="E7" s="128" t="s">
        <v>897</v>
      </c>
      <c r="F7" s="128" t="s">
        <v>718</v>
      </c>
      <c r="G7" s="128" t="s">
        <v>896</v>
      </c>
      <c r="H7" s="128">
        <v>0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</row>
    <row r="8" outlineLevel="2" spans="1:22">
      <c r="A8" s="127">
        <v>5</v>
      </c>
      <c r="B8" s="128">
        <v>2024010522</v>
      </c>
      <c r="C8" s="132" t="s">
        <v>184</v>
      </c>
      <c r="D8" s="128" t="s">
        <v>889</v>
      </c>
      <c r="E8" s="128" t="s">
        <v>898</v>
      </c>
      <c r="F8" s="128" t="s">
        <v>718</v>
      </c>
      <c r="G8" s="128" t="s">
        <v>899</v>
      </c>
      <c r="H8" s="128">
        <v>0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</row>
    <row r="9" outlineLevel="1" spans="1:22">
      <c r="A9" s="127"/>
      <c r="B9" s="127"/>
      <c r="C9" s="133" t="s">
        <v>900</v>
      </c>
      <c r="D9" s="127"/>
      <c r="E9" s="127"/>
      <c r="F9" s="127"/>
      <c r="G9" s="127"/>
      <c r="H9" s="128">
        <f>SUBTOTAL(9,H10:H15)</f>
        <v>32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</row>
    <row r="10" outlineLevel="2" spans="1:22">
      <c r="A10" s="127">
        <v>6</v>
      </c>
      <c r="B10" s="127">
        <v>2024010588</v>
      </c>
      <c r="C10" s="127" t="s">
        <v>146</v>
      </c>
      <c r="D10" s="127" t="s">
        <v>901</v>
      </c>
      <c r="E10" s="127" t="s">
        <v>902</v>
      </c>
      <c r="F10" s="127" t="s">
        <v>718</v>
      </c>
      <c r="G10" s="127" t="s">
        <v>891</v>
      </c>
      <c r="H10" s="128">
        <v>8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</row>
    <row r="11" outlineLevel="2" spans="1:22">
      <c r="A11" s="127">
        <v>7</v>
      </c>
      <c r="B11" s="127">
        <v>2024010588</v>
      </c>
      <c r="C11" s="127" t="s">
        <v>146</v>
      </c>
      <c r="D11" s="127" t="s">
        <v>901</v>
      </c>
      <c r="E11" s="127" t="s">
        <v>903</v>
      </c>
      <c r="F11" s="127" t="s">
        <v>718</v>
      </c>
      <c r="G11" s="127" t="s">
        <v>891</v>
      </c>
      <c r="H11" s="128">
        <v>8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</row>
    <row r="12" outlineLevel="2" spans="1:22">
      <c r="A12" s="127">
        <v>8</v>
      </c>
      <c r="B12" s="127">
        <v>2024010588</v>
      </c>
      <c r="C12" s="127" t="s">
        <v>146</v>
      </c>
      <c r="D12" s="127" t="s">
        <v>901</v>
      </c>
      <c r="E12" s="127" t="s">
        <v>904</v>
      </c>
      <c r="F12" s="127" t="s">
        <v>718</v>
      </c>
      <c r="G12" s="127" t="s">
        <v>905</v>
      </c>
      <c r="H12" s="128">
        <v>6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</row>
    <row r="13" outlineLevel="2" spans="1:22">
      <c r="A13" s="127">
        <v>9</v>
      </c>
      <c r="B13" s="127">
        <v>2024010588</v>
      </c>
      <c r="C13" s="127" t="s">
        <v>146</v>
      </c>
      <c r="D13" s="127" t="s">
        <v>901</v>
      </c>
      <c r="E13" s="127" t="s">
        <v>906</v>
      </c>
      <c r="F13" s="127" t="s">
        <v>718</v>
      </c>
      <c r="G13" s="127" t="s">
        <v>905</v>
      </c>
      <c r="H13" s="128">
        <v>6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</row>
    <row r="14" outlineLevel="2" spans="1:22">
      <c r="A14" s="127">
        <v>10</v>
      </c>
      <c r="B14" s="127">
        <v>2024010588</v>
      </c>
      <c r="C14" s="127" t="s">
        <v>146</v>
      </c>
      <c r="D14" s="127" t="s">
        <v>901</v>
      </c>
      <c r="E14" s="127" t="s">
        <v>907</v>
      </c>
      <c r="F14" s="127" t="s">
        <v>718</v>
      </c>
      <c r="G14" s="127" t="s">
        <v>908</v>
      </c>
      <c r="H14" s="128">
        <v>2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</row>
    <row r="15" outlineLevel="2" spans="1:22">
      <c r="A15" s="127">
        <v>11</v>
      </c>
      <c r="B15" s="127">
        <v>2024010588</v>
      </c>
      <c r="C15" s="127" t="s">
        <v>146</v>
      </c>
      <c r="D15" s="127" t="s">
        <v>901</v>
      </c>
      <c r="E15" s="127" t="s">
        <v>909</v>
      </c>
      <c r="F15" s="127" t="s">
        <v>718</v>
      </c>
      <c r="G15" s="127" t="s">
        <v>908</v>
      </c>
      <c r="H15" s="128">
        <v>2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</row>
    <row r="16" outlineLevel="1" spans="1:22">
      <c r="A16" s="127"/>
      <c r="B16" s="127"/>
      <c r="C16" s="133" t="s">
        <v>910</v>
      </c>
      <c r="D16" s="127"/>
      <c r="E16" s="127"/>
      <c r="F16" s="127"/>
      <c r="G16" s="127"/>
      <c r="H16" s="128">
        <f>SUBTOTAL(9,H17)</f>
        <v>4</v>
      </c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</row>
    <row r="17" outlineLevel="2" spans="1:22">
      <c r="A17" s="127">
        <v>12</v>
      </c>
      <c r="B17" s="127">
        <v>2024010544</v>
      </c>
      <c r="C17" s="127" t="s">
        <v>212</v>
      </c>
      <c r="D17" s="127" t="s">
        <v>911</v>
      </c>
      <c r="E17" s="127" t="s">
        <v>912</v>
      </c>
      <c r="F17" s="127" t="s">
        <v>718</v>
      </c>
      <c r="G17" s="127" t="s">
        <v>913</v>
      </c>
      <c r="H17" s="128">
        <v>4</v>
      </c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outlineLevel="1" spans="1:22">
      <c r="A18" s="127"/>
      <c r="B18" s="127"/>
      <c r="C18" s="133" t="s">
        <v>914</v>
      </c>
      <c r="D18" s="127"/>
      <c r="E18" s="127"/>
      <c r="F18" s="127"/>
      <c r="G18" s="127"/>
      <c r="H18" s="128">
        <f>SUBTOTAL(9,H19:H20)</f>
        <v>9</v>
      </c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</row>
    <row r="19" outlineLevel="2" spans="1:22">
      <c r="A19" s="127">
        <v>13</v>
      </c>
      <c r="B19" s="127">
        <v>2024010501</v>
      </c>
      <c r="C19" s="127" t="s">
        <v>336</v>
      </c>
      <c r="D19" s="127" t="s">
        <v>915</v>
      </c>
      <c r="E19" s="127" t="s">
        <v>916</v>
      </c>
      <c r="F19" s="127" t="s">
        <v>718</v>
      </c>
      <c r="G19" s="127" t="s">
        <v>899</v>
      </c>
      <c r="H19" s="128">
        <v>8</v>
      </c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</row>
    <row r="20" outlineLevel="2" spans="1:22">
      <c r="A20" s="127">
        <v>14</v>
      </c>
      <c r="B20" s="127">
        <v>2024010501</v>
      </c>
      <c r="C20" s="127" t="s">
        <v>336</v>
      </c>
      <c r="D20" s="127" t="s">
        <v>915</v>
      </c>
      <c r="E20" s="127" t="s">
        <v>917</v>
      </c>
      <c r="F20" s="127" t="s">
        <v>718</v>
      </c>
      <c r="G20" s="127" t="s">
        <v>896</v>
      </c>
      <c r="H20" s="128">
        <v>1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</row>
    <row r="21" outlineLevel="1" spans="1:22">
      <c r="A21" s="127"/>
      <c r="B21" s="127"/>
      <c r="C21" s="133" t="s">
        <v>918</v>
      </c>
      <c r="D21" s="127"/>
      <c r="E21" s="127"/>
      <c r="F21" s="127"/>
      <c r="G21" s="127"/>
      <c r="H21" s="128">
        <f>SUBTOTAL(9,H22:H29)</f>
        <v>48</v>
      </c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outlineLevel="2" spans="1:22">
      <c r="A22" s="127">
        <v>15</v>
      </c>
      <c r="B22" s="127">
        <v>2024010581</v>
      </c>
      <c r="C22" s="127" t="s">
        <v>112</v>
      </c>
      <c r="D22" s="127" t="s">
        <v>901</v>
      </c>
      <c r="E22" s="127" t="s">
        <v>919</v>
      </c>
      <c r="F22" s="127" t="s">
        <v>718</v>
      </c>
      <c r="G22" s="127" t="s">
        <v>899</v>
      </c>
      <c r="H22" s="128">
        <v>8</v>
      </c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outlineLevel="2" spans="1:22">
      <c r="A23" s="127">
        <v>16</v>
      </c>
      <c r="B23" s="127">
        <v>202010581</v>
      </c>
      <c r="C23" s="127" t="s">
        <v>112</v>
      </c>
      <c r="D23" s="127" t="s">
        <v>901</v>
      </c>
      <c r="E23" s="127" t="s">
        <v>920</v>
      </c>
      <c r="F23" s="127" t="s">
        <v>718</v>
      </c>
      <c r="G23" s="127" t="s">
        <v>891</v>
      </c>
      <c r="H23" s="128">
        <v>8</v>
      </c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outlineLevel="2" spans="1:22">
      <c r="A24" s="127">
        <v>17</v>
      </c>
      <c r="B24" s="127">
        <v>2024010581</v>
      </c>
      <c r="C24" s="127" t="s">
        <v>112</v>
      </c>
      <c r="D24" s="127" t="s">
        <v>901</v>
      </c>
      <c r="E24" s="127" t="s">
        <v>921</v>
      </c>
      <c r="F24" s="127" t="s">
        <v>718</v>
      </c>
      <c r="G24" s="127" t="s">
        <v>899</v>
      </c>
      <c r="H24" s="128">
        <v>8</v>
      </c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</row>
    <row r="25" outlineLevel="2" spans="1:22">
      <c r="A25" s="127">
        <v>18</v>
      </c>
      <c r="B25" s="127">
        <v>2024010581</v>
      </c>
      <c r="C25" s="127" t="s">
        <v>112</v>
      </c>
      <c r="D25" s="127" t="s">
        <v>901</v>
      </c>
      <c r="E25" s="127" t="s">
        <v>922</v>
      </c>
      <c r="F25" s="127" t="s">
        <v>718</v>
      </c>
      <c r="G25" s="127" t="s">
        <v>905</v>
      </c>
      <c r="H25" s="128">
        <v>6</v>
      </c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</row>
    <row r="26" outlineLevel="2" spans="1:22">
      <c r="A26" s="127">
        <v>19</v>
      </c>
      <c r="B26" s="127">
        <v>2024010581</v>
      </c>
      <c r="C26" s="127" t="s">
        <v>112</v>
      </c>
      <c r="D26" s="127" t="s">
        <v>901</v>
      </c>
      <c r="E26" s="127" t="s">
        <v>923</v>
      </c>
      <c r="F26" s="127" t="s">
        <v>718</v>
      </c>
      <c r="G26" s="127" t="s">
        <v>905</v>
      </c>
      <c r="H26" s="128">
        <v>6</v>
      </c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</row>
    <row r="27" outlineLevel="2" spans="1:22">
      <c r="A27" s="127">
        <v>20</v>
      </c>
      <c r="B27" s="127">
        <v>2024010581</v>
      </c>
      <c r="C27" s="127" t="s">
        <v>112</v>
      </c>
      <c r="D27" s="127" t="s">
        <v>901</v>
      </c>
      <c r="E27" s="127" t="s">
        <v>904</v>
      </c>
      <c r="F27" s="127" t="s">
        <v>718</v>
      </c>
      <c r="G27" s="127" t="s">
        <v>905</v>
      </c>
      <c r="H27" s="128">
        <v>6</v>
      </c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</row>
    <row r="28" outlineLevel="2" spans="1:22">
      <c r="A28" s="127">
        <v>21</v>
      </c>
      <c r="B28" s="127">
        <v>2024010581</v>
      </c>
      <c r="C28" s="127" t="s">
        <v>112</v>
      </c>
      <c r="D28" s="127" t="s">
        <v>901</v>
      </c>
      <c r="E28" s="127" t="s">
        <v>924</v>
      </c>
      <c r="F28" s="127" t="s">
        <v>718</v>
      </c>
      <c r="G28" s="127" t="s">
        <v>913</v>
      </c>
      <c r="H28" s="128">
        <v>4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</row>
    <row r="29" outlineLevel="2" spans="1:22">
      <c r="A29" s="127">
        <v>22</v>
      </c>
      <c r="B29" s="127">
        <v>2024010581</v>
      </c>
      <c r="C29" s="127" t="s">
        <v>112</v>
      </c>
      <c r="D29" s="127" t="s">
        <v>901</v>
      </c>
      <c r="E29" s="127" t="s">
        <v>925</v>
      </c>
      <c r="F29" s="127" t="s">
        <v>718</v>
      </c>
      <c r="G29" s="127" t="s">
        <v>926</v>
      </c>
      <c r="H29" s="128">
        <v>2</v>
      </c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outlineLevel="1" spans="1:22">
      <c r="A30" s="127"/>
      <c r="B30" s="134"/>
      <c r="C30" s="135" t="s">
        <v>733</v>
      </c>
      <c r="D30" s="136"/>
      <c r="E30" s="132"/>
      <c r="F30" s="132"/>
      <c r="G30" s="132"/>
      <c r="H30" s="128">
        <f>SUBTOTAL(9,H31:H33)</f>
        <v>9</v>
      </c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outlineLevel="2" spans="1:22">
      <c r="A31" s="127">
        <v>23</v>
      </c>
      <c r="B31" s="134">
        <v>2024010482</v>
      </c>
      <c r="C31" s="137" t="s">
        <v>130</v>
      </c>
      <c r="D31" s="136" t="s">
        <v>927</v>
      </c>
      <c r="E31" s="132" t="s">
        <v>928</v>
      </c>
      <c r="F31" s="132" t="s">
        <v>718</v>
      </c>
      <c r="G31" s="132" t="s">
        <v>891</v>
      </c>
      <c r="H31" s="128">
        <v>8</v>
      </c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</row>
    <row r="32" outlineLevel="2" spans="1:22">
      <c r="A32" s="127">
        <v>24</v>
      </c>
      <c r="B32" s="128">
        <v>2024010482</v>
      </c>
      <c r="C32" s="132" t="s">
        <v>130</v>
      </c>
      <c r="D32" s="132" t="s">
        <v>927</v>
      </c>
      <c r="E32" s="132" t="s">
        <v>929</v>
      </c>
      <c r="F32" s="132" t="s">
        <v>718</v>
      </c>
      <c r="G32" s="132" t="s">
        <v>896</v>
      </c>
      <c r="H32" s="128">
        <v>1</v>
      </c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</row>
    <row r="33" outlineLevel="2" spans="1:22">
      <c r="A33" s="127">
        <v>25</v>
      </c>
      <c r="B33" s="128">
        <v>2024010482</v>
      </c>
      <c r="C33" s="132" t="s">
        <v>130</v>
      </c>
      <c r="D33" s="132" t="s">
        <v>927</v>
      </c>
      <c r="E33" s="128" t="s">
        <v>930</v>
      </c>
      <c r="F33" s="128" t="s">
        <v>718</v>
      </c>
      <c r="G33" s="128" t="s">
        <v>896</v>
      </c>
      <c r="H33" s="128">
        <v>0</v>
      </c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outlineLevel="1" spans="1:22">
      <c r="A34" s="127"/>
      <c r="B34" s="127"/>
      <c r="C34" s="133" t="s">
        <v>931</v>
      </c>
      <c r="D34" s="127"/>
      <c r="E34" s="127"/>
      <c r="F34" s="127"/>
      <c r="G34" s="127"/>
      <c r="H34" s="128">
        <f>SUBTOTAL(9,H35:H36)</f>
        <v>14</v>
      </c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</row>
    <row r="35" outlineLevel="2" spans="1:22">
      <c r="A35" s="127">
        <v>26</v>
      </c>
      <c r="B35" s="127">
        <v>2024010622</v>
      </c>
      <c r="C35" s="127" t="s">
        <v>136</v>
      </c>
      <c r="D35" s="127" t="s">
        <v>911</v>
      </c>
      <c r="E35" s="127" t="s">
        <v>932</v>
      </c>
      <c r="F35" s="127" t="s">
        <v>718</v>
      </c>
      <c r="G35" s="127" t="s">
        <v>899</v>
      </c>
      <c r="H35" s="128">
        <v>8</v>
      </c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</row>
    <row r="36" outlineLevel="2" spans="1:22">
      <c r="A36" s="127">
        <v>27</v>
      </c>
      <c r="B36" s="127">
        <v>2024010622</v>
      </c>
      <c r="C36" s="127" t="s">
        <v>136</v>
      </c>
      <c r="D36" s="127" t="s">
        <v>911</v>
      </c>
      <c r="E36" s="127" t="s">
        <v>933</v>
      </c>
      <c r="F36" s="127" t="s">
        <v>718</v>
      </c>
      <c r="G36" s="127" t="s">
        <v>905</v>
      </c>
      <c r="H36" s="128">
        <v>6</v>
      </c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</row>
    <row r="37" outlineLevel="1" spans="1:22">
      <c r="A37" s="127"/>
      <c r="B37" s="127"/>
      <c r="C37" s="133" t="s">
        <v>934</v>
      </c>
      <c r="D37" s="127"/>
      <c r="E37" s="127"/>
      <c r="F37" s="127"/>
      <c r="G37" s="127"/>
      <c r="H37" s="128">
        <f>SUBTOTAL(9,H38)</f>
        <v>8</v>
      </c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</row>
    <row r="38" outlineLevel="2" spans="1:22">
      <c r="A38" s="127">
        <v>28</v>
      </c>
      <c r="B38" s="127">
        <v>2024010475</v>
      </c>
      <c r="C38" s="127" t="s">
        <v>99</v>
      </c>
      <c r="D38" s="127" t="s">
        <v>915</v>
      </c>
      <c r="E38" s="127" t="s">
        <v>935</v>
      </c>
      <c r="F38" s="127" t="s">
        <v>718</v>
      </c>
      <c r="G38" s="127" t="s">
        <v>891</v>
      </c>
      <c r="H38" s="128">
        <v>8</v>
      </c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</row>
    <row r="39" outlineLevel="1" spans="1:22">
      <c r="A39" s="127"/>
      <c r="B39" s="127"/>
      <c r="C39" s="133" t="s">
        <v>936</v>
      </c>
      <c r="D39" s="127"/>
      <c r="E39" s="127"/>
      <c r="F39" s="127"/>
      <c r="G39" s="127"/>
      <c r="H39" s="128">
        <f>SUBTOTAL(9,H40)</f>
        <v>0</v>
      </c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</row>
    <row r="40" outlineLevel="2" spans="1:22">
      <c r="A40" s="127">
        <v>29</v>
      </c>
      <c r="B40" s="127">
        <v>2024010495</v>
      </c>
      <c r="C40" s="127" t="s">
        <v>206</v>
      </c>
      <c r="D40" s="127" t="s">
        <v>915</v>
      </c>
      <c r="E40" s="127" t="s">
        <v>937</v>
      </c>
      <c r="F40" s="127" t="s">
        <v>895</v>
      </c>
      <c r="G40" s="127" t="s">
        <v>895</v>
      </c>
      <c r="H40" s="128">
        <v>0</v>
      </c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</row>
    <row r="41" outlineLevel="1" spans="1:22">
      <c r="A41" s="127"/>
      <c r="B41" s="127"/>
      <c r="C41" s="133" t="s">
        <v>938</v>
      </c>
      <c r="D41" s="127"/>
      <c r="E41" s="127"/>
      <c r="F41" s="127"/>
      <c r="G41" s="127"/>
      <c r="H41" s="128">
        <f>SUBTOTAL(9,H42)</f>
        <v>8</v>
      </c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</row>
    <row r="42" outlineLevel="2" spans="1:22">
      <c r="A42" s="127">
        <v>30</v>
      </c>
      <c r="B42" s="127">
        <v>2024010465</v>
      </c>
      <c r="C42" s="127" t="s">
        <v>110</v>
      </c>
      <c r="D42" s="127" t="s">
        <v>915</v>
      </c>
      <c r="E42" s="127" t="s">
        <v>939</v>
      </c>
      <c r="F42" s="127" t="s">
        <v>718</v>
      </c>
      <c r="G42" s="127" t="s">
        <v>728</v>
      </c>
      <c r="H42" s="128">
        <v>8</v>
      </c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</row>
    <row r="43" outlineLevel="1" spans="1:22">
      <c r="A43" s="127"/>
      <c r="B43" s="127"/>
      <c r="C43" s="133" t="s">
        <v>940</v>
      </c>
      <c r="D43" s="127"/>
      <c r="E43" s="127"/>
      <c r="F43" s="127"/>
      <c r="G43" s="127"/>
      <c r="H43" s="128">
        <f>SUBTOTAL(9,H44)</f>
        <v>0</v>
      </c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</row>
    <row r="44" outlineLevel="2" spans="1:22">
      <c r="A44" s="127">
        <v>31</v>
      </c>
      <c r="B44" s="127">
        <v>2024010623</v>
      </c>
      <c r="C44" s="127" t="s">
        <v>78</v>
      </c>
      <c r="D44" s="127" t="s">
        <v>915</v>
      </c>
      <c r="E44" s="127" t="s">
        <v>941</v>
      </c>
      <c r="F44" s="127" t="s">
        <v>718</v>
      </c>
      <c r="G44" s="127" t="s">
        <v>728</v>
      </c>
      <c r="H44" s="128">
        <v>0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</row>
    <row r="45" outlineLevel="1" spans="1:22">
      <c r="A45" s="127"/>
      <c r="B45" s="134"/>
      <c r="C45" s="135" t="s">
        <v>740</v>
      </c>
      <c r="D45" s="136"/>
      <c r="E45" s="132"/>
      <c r="F45" s="132"/>
      <c r="G45" s="132"/>
      <c r="H45" s="128">
        <f>SUBTOTAL(9,H46:H49)</f>
        <v>9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</row>
    <row r="46" outlineLevel="2" spans="1:22">
      <c r="A46" s="127">
        <v>32</v>
      </c>
      <c r="B46" s="134">
        <v>2024010525</v>
      </c>
      <c r="C46" s="137" t="s">
        <v>56</v>
      </c>
      <c r="D46" s="136" t="s">
        <v>927</v>
      </c>
      <c r="E46" s="132" t="s">
        <v>928</v>
      </c>
      <c r="F46" s="132" t="s">
        <v>718</v>
      </c>
      <c r="G46" s="132" t="s">
        <v>891</v>
      </c>
      <c r="H46" s="128">
        <v>8</v>
      </c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</row>
    <row r="47" outlineLevel="2" spans="1:22">
      <c r="A47" s="127">
        <v>33</v>
      </c>
      <c r="B47" s="128">
        <v>2024010525</v>
      </c>
      <c r="C47" s="132" t="s">
        <v>56</v>
      </c>
      <c r="D47" s="132" t="s">
        <v>927</v>
      </c>
      <c r="E47" s="132" t="s">
        <v>942</v>
      </c>
      <c r="F47" s="132" t="s">
        <v>718</v>
      </c>
      <c r="G47" s="132" t="s">
        <v>896</v>
      </c>
      <c r="H47" s="128">
        <v>1</v>
      </c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</row>
    <row r="48" outlineLevel="2" spans="1:22">
      <c r="A48" s="127">
        <v>34</v>
      </c>
      <c r="B48" s="128">
        <v>2024010525</v>
      </c>
      <c r="C48" s="132" t="s">
        <v>56</v>
      </c>
      <c r="D48" s="132" t="s">
        <v>927</v>
      </c>
      <c r="E48" s="128" t="s">
        <v>930</v>
      </c>
      <c r="F48" s="132" t="s">
        <v>718</v>
      </c>
      <c r="G48" s="132" t="s">
        <v>896</v>
      </c>
      <c r="H48" s="128">
        <v>0</v>
      </c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</row>
    <row r="49" outlineLevel="2" spans="1:22">
      <c r="A49" s="127">
        <v>35</v>
      </c>
      <c r="B49" s="128">
        <v>2024010525</v>
      </c>
      <c r="C49" s="132" t="s">
        <v>56</v>
      </c>
      <c r="D49" s="132" t="s">
        <v>927</v>
      </c>
      <c r="E49" s="128" t="s">
        <v>943</v>
      </c>
      <c r="F49" s="132" t="s">
        <v>718</v>
      </c>
      <c r="G49" s="132" t="s">
        <v>896</v>
      </c>
      <c r="H49" s="128">
        <v>0</v>
      </c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</row>
    <row r="50" outlineLevel="1" spans="1:22">
      <c r="A50" s="127"/>
      <c r="B50" s="127"/>
      <c r="C50" s="133" t="s">
        <v>944</v>
      </c>
      <c r="D50" s="127"/>
      <c r="E50" s="127"/>
      <c r="F50" s="127"/>
      <c r="G50" s="127"/>
      <c r="H50" s="128">
        <f>SUBTOTAL(9,H51:H56)</f>
        <v>17</v>
      </c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</row>
    <row r="51" outlineLevel="2" spans="1:22">
      <c r="A51" s="127">
        <v>36</v>
      </c>
      <c r="B51" s="127">
        <v>2024010517</v>
      </c>
      <c r="C51" s="127" t="s">
        <v>225</v>
      </c>
      <c r="D51" s="127" t="s">
        <v>911</v>
      </c>
      <c r="E51" s="127" t="s">
        <v>945</v>
      </c>
      <c r="F51" s="127" t="s">
        <v>718</v>
      </c>
      <c r="G51" s="127" t="s">
        <v>891</v>
      </c>
      <c r="H51" s="128">
        <v>8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</row>
    <row r="52" outlineLevel="2" spans="1:22">
      <c r="A52" s="127">
        <v>37</v>
      </c>
      <c r="B52" s="127">
        <v>2024010517</v>
      </c>
      <c r="C52" s="127" t="s">
        <v>225</v>
      </c>
      <c r="D52" s="127" t="s">
        <v>911</v>
      </c>
      <c r="E52" s="127" t="s">
        <v>946</v>
      </c>
      <c r="F52" s="127" t="s">
        <v>718</v>
      </c>
      <c r="G52" s="127" t="s">
        <v>913</v>
      </c>
      <c r="H52" s="128">
        <v>4</v>
      </c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</row>
    <row r="53" outlineLevel="2" spans="1:22">
      <c r="A53" s="127">
        <v>38</v>
      </c>
      <c r="B53" s="127">
        <v>2024010517</v>
      </c>
      <c r="C53" s="127" t="s">
        <v>225</v>
      </c>
      <c r="D53" s="127" t="s">
        <v>911</v>
      </c>
      <c r="E53" s="127" t="s">
        <v>947</v>
      </c>
      <c r="F53" s="127" t="s">
        <v>718</v>
      </c>
      <c r="G53" s="128" t="s">
        <v>913</v>
      </c>
      <c r="H53" s="127">
        <v>4</v>
      </c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</row>
    <row r="54" outlineLevel="2" spans="1:22">
      <c r="A54" s="127">
        <v>39</v>
      </c>
      <c r="B54" s="127">
        <v>2024010517</v>
      </c>
      <c r="C54" s="127" t="s">
        <v>225</v>
      </c>
      <c r="D54" s="127" t="s">
        <v>948</v>
      </c>
      <c r="E54" s="127" t="s">
        <v>894</v>
      </c>
      <c r="F54" s="127" t="s">
        <v>895</v>
      </c>
      <c r="G54" s="128" t="s">
        <v>896</v>
      </c>
      <c r="H54" s="127">
        <v>1</v>
      </c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</row>
    <row r="55" outlineLevel="2" spans="1:22">
      <c r="A55" s="127">
        <v>40</v>
      </c>
      <c r="B55" s="127">
        <v>2024010517</v>
      </c>
      <c r="C55" s="127" t="s">
        <v>225</v>
      </c>
      <c r="D55" s="127" t="s">
        <v>948</v>
      </c>
      <c r="E55" s="127" t="s">
        <v>930</v>
      </c>
      <c r="F55" s="127" t="s">
        <v>718</v>
      </c>
      <c r="G55" s="128" t="s">
        <v>896</v>
      </c>
      <c r="H55" s="127">
        <v>0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</row>
    <row r="56" outlineLevel="2" spans="1:22">
      <c r="A56" s="127">
        <v>41</v>
      </c>
      <c r="B56" s="127">
        <v>2024010517</v>
      </c>
      <c r="C56" s="127" t="s">
        <v>225</v>
      </c>
      <c r="D56" s="127" t="s">
        <v>948</v>
      </c>
      <c r="E56" s="127" t="s">
        <v>949</v>
      </c>
      <c r="F56" s="127" t="s">
        <v>718</v>
      </c>
      <c r="G56" s="128" t="s">
        <v>896</v>
      </c>
      <c r="H56" s="127">
        <v>0</v>
      </c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</row>
    <row r="57" outlineLevel="1" spans="1:22">
      <c r="A57" s="127"/>
      <c r="B57" s="127"/>
      <c r="C57" s="133" t="s">
        <v>950</v>
      </c>
      <c r="D57" s="127"/>
      <c r="E57" s="127"/>
      <c r="F57" s="127"/>
      <c r="G57" s="127"/>
      <c r="H57" s="128">
        <f>SUBTOTAL(9,H58:H60)</f>
        <v>8</v>
      </c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</row>
    <row r="58" outlineLevel="2" spans="1:22">
      <c r="A58" s="127">
        <v>42</v>
      </c>
      <c r="B58" s="127">
        <v>2024010535</v>
      </c>
      <c r="C58" s="127" t="s">
        <v>94</v>
      </c>
      <c r="D58" s="127" t="s">
        <v>911</v>
      </c>
      <c r="E58" s="127" t="s">
        <v>951</v>
      </c>
      <c r="F58" s="127" t="s">
        <v>718</v>
      </c>
      <c r="G58" s="127" t="s">
        <v>891</v>
      </c>
      <c r="H58" s="128">
        <v>8</v>
      </c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</row>
    <row r="59" outlineLevel="2" spans="1:22">
      <c r="A59" s="127">
        <v>43</v>
      </c>
      <c r="B59" s="128">
        <v>2024010535</v>
      </c>
      <c r="C59" s="128" t="s">
        <v>94</v>
      </c>
      <c r="D59" s="128" t="s">
        <v>952</v>
      </c>
      <c r="E59" s="128" t="s">
        <v>953</v>
      </c>
      <c r="F59" s="128" t="s">
        <v>895</v>
      </c>
      <c r="G59" s="128" t="s">
        <v>891</v>
      </c>
      <c r="H59" s="128">
        <v>0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</row>
    <row r="60" outlineLevel="2" spans="1:22">
      <c r="A60" s="127">
        <v>44</v>
      </c>
      <c r="B60" s="128">
        <v>2024010535</v>
      </c>
      <c r="C60" s="128" t="s">
        <v>94</v>
      </c>
      <c r="D60" s="128" t="s">
        <v>911</v>
      </c>
      <c r="E60" s="128" t="s">
        <v>898</v>
      </c>
      <c r="F60" s="128" t="s">
        <v>895</v>
      </c>
      <c r="G60" s="128" t="s">
        <v>899</v>
      </c>
      <c r="H60" s="128">
        <v>0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</row>
    <row r="61" outlineLevel="1" spans="1:22">
      <c r="A61" s="127"/>
      <c r="B61" s="127"/>
      <c r="C61" s="138" t="s">
        <v>954</v>
      </c>
      <c r="D61" s="127"/>
      <c r="E61" s="139"/>
      <c r="F61" s="139"/>
      <c r="G61" s="139"/>
      <c r="H61" s="128">
        <f>SUBTOTAL(9,H62)</f>
        <v>0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</row>
    <row r="62" outlineLevel="2" spans="1:22">
      <c r="A62" s="127">
        <v>45</v>
      </c>
      <c r="B62" s="127">
        <v>2024010621</v>
      </c>
      <c r="C62" s="139" t="s">
        <v>118</v>
      </c>
      <c r="D62" s="127" t="s">
        <v>915</v>
      </c>
      <c r="E62" s="139" t="s">
        <v>955</v>
      </c>
      <c r="F62" s="139" t="s">
        <v>895</v>
      </c>
      <c r="G62" s="139" t="s">
        <v>732</v>
      </c>
      <c r="H62" s="128">
        <v>0</v>
      </c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</row>
    <row r="63" outlineLevel="1" spans="1:22">
      <c r="A63" s="127"/>
      <c r="B63" s="128"/>
      <c r="C63" s="129" t="s">
        <v>956</v>
      </c>
      <c r="D63" s="128"/>
      <c r="E63" s="128"/>
      <c r="F63" s="128"/>
      <c r="G63" s="128"/>
      <c r="H63" s="128">
        <f>SUBTOTAL(9,H64)</f>
        <v>0</v>
      </c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</row>
    <row r="64" outlineLevel="2" spans="1:22">
      <c r="A64" s="127">
        <v>46</v>
      </c>
      <c r="B64" s="128">
        <v>2024010523</v>
      </c>
      <c r="C64" s="128" t="s">
        <v>102</v>
      </c>
      <c r="D64" s="128" t="s">
        <v>889</v>
      </c>
      <c r="E64" s="128" t="s">
        <v>897</v>
      </c>
      <c r="F64" s="128" t="s">
        <v>718</v>
      </c>
      <c r="G64" s="128" t="s">
        <v>896</v>
      </c>
      <c r="H64" s="128">
        <v>0</v>
      </c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</row>
    <row r="65" outlineLevel="1" spans="1:22">
      <c r="A65" s="127"/>
      <c r="B65" s="127"/>
      <c r="C65" s="133" t="s">
        <v>752</v>
      </c>
      <c r="D65" s="127"/>
      <c r="E65" s="127"/>
      <c r="F65" s="127"/>
      <c r="G65" s="127"/>
      <c r="H65" s="128">
        <f>SUBTOTAL(9,H66:H69)</f>
        <v>7</v>
      </c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</row>
    <row r="66" outlineLevel="2" spans="1:22">
      <c r="A66" s="127">
        <v>47</v>
      </c>
      <c r="B66" s="127">
        <v>2024010464</v>
      </c>
      <c r="C66" s="127" t="s">
        <v>82</v>
      </c>
      <c r="D66" s="127" t="s">
        <v>957</v>
      </c>
      <c r="E66" s="127" t="s">
        <v>958</v>
      </c>
      <c r="F66" s="127" t="s">
        <v>718</v>
      </c>
      <c r="G66" s="127" t="s">
        <v>732</v>
      </c>
      <c r="H66" s="128">
        <v>6</v>
      </c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</row>
    <row r="67" outlineLevel="2" spans="1:22">
      <c r="A67" s="127">
        <v>48</v>
      </c>
      <c r="B67" s="127">
        <v>2024010464</v>
      </c>
      <c r="C67" s="127" t="s">
        <v>82</v>
      </c>
      <c r="D67" s="127" t="s">
        <v>957</v>
      </c>
      <c r="E67" s="127" t="s">
        <v>959</v>
      </c>
      <c r="F67" s="127" t="s">
        <v>718</v>
      </c>
      <c r="G67" s="127" t="s">
        <v>896</v>
      </c>
      <c r="H67" s="128">
        <v>1</v>
      </c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</row>
    <row r="68" outlineLevel="2" spans="1:22">
      <c r="A68" s="127">
        <v>49</v>
      </c>
      <c r="B68" s="127">
        <v>2024010464</v>
      </c>
      <c r="C68" s="127" t="s">
        <v>82</v>
      </c>
      <c r="D68" s="127" t="s">
        <v>957</v>
      </c>
      <c r="E68" s="127" t="s">
        <v>960</v>
      </c>
      <c r="F68" s="128" t="s">
        <v>895</v>
      </c>
      <c r="G68" s="127" t="s">
        <v>896</v>
      </c>
      <c r="H68" s="128">
        <v>0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</row>
    <row r="69" outlineLevel="2" spans="1:22">
      <c r="A69" s="127">
        <v>50</v>
      </c>
      <c r="B69" s="127">
        <v>2024010464</v>
      </c>
      <c r="C69" s="127" t="s">
        <v>82</v>
      </c>
      <c r="D69" s="127" t="s">
        <v>957</v>
      </c>
      <c r="E69" s="127" t="s">
        <v>961</v>
      </c>
      <c r="F69" s="127" t="s">
        <v>718</v>
      </c>
      <c r="G69" s="127" t="s">
        <v>896</v>
      </c>
      <c r="H69" s="128">
        <v>0</v>
      </c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outlineLevel="1" spans="1:22">
      <c r="A70" s="127"/>
      <c r="B70" s="128"/>
      <c r="C70" s="142" t="s">
        <v>754</v>
      </c>
      <c r="D70" s="132"/>
      <c r="E70" s="132"/>
      <c r="F70" s="132"/>
      <c r="G70" s="132"/>
      <c r="H70" s="128">
        <f>SUBTOTAL(9,H71)</f>
        <v>0</v>
      </c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outlineLevel="2" spans="1:22">
      <c r="A71" s="127">
        <v>51</v>
      </c>
      <c r="B71" s="128">
        <v>2024010500</v>
      </c>
      <c r="C71" s="132" t="s">
        <v>224</v>
      </c>
      <c r="D71" s="132" t="s">
        <v>962</v>
      </c>
      <c r="E71" s="132" t="s">
        <v>930</v>
      </c>
      <c r="F71" s="132" t="s">
        <v>718</v>
      </c>
      <c r="G71" s="132" t="s">
        <v>896</v>
      </c>
      <c r="H71" s="128">
        <v>0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outlineLevel="1" spans="1:22">
      <c r="A72" s="127"/>
      <c r="B72" s="128"/>
      <c r="C72" s="129" t="s">
        <v>963</v>
      </c>
      <c r="D72" s="128"/>
      <c r="E72" s="128"/>
      <c r="F72" s="128"/>
      <c r="G72" s="128"/>
      <c r="H72" s="128">
        <f>SUBTOTAL(9,H73:H77)</f>
        <v>10</v>
      </c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outlineLevel="2" spans="1:22">
      <c r="A73" s="127">
        <v>52</v>
      </c>
      <c r="B73" s="128">
        <v>2024010528</v>
      </c>
      <c r="C73" s="128" t="s">
        <v>236</v>
      </c>
      <c r="D73" s="128" t="s">
        <v>952</v>
      </c>
      <c r="E73" s="128" t="s">
        <v>964</v>
      </c>
      <c r="F73" s="128" t="s">
        <v>718</v>
      </c>
      <c r="G73" s="128" t="s">
        <v>891</v>
      </c>
      <c r="H73" s="128">
        <v>8</v>
      </c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outlineLevel="2" spans="1:22">
      <c r="A74" s="127">
        <v>53</v>
      </c>
      <c r="B74" s="128">
        <v>2024010528</v>
      </c>
      <c r="C74" s="128" t="s">
        <v>236</v>
      </c>
      <c r="D74" s="128" t="s">
        <v>952</v>
      </c>
      <c r="E74" s="128" t="s">
        <v>953</v>
      </c>
      <c r="F74" s="128" t="s">
        <v>895</v>
      </c>
      <c r="G74" s="128" t="s">
        <v>891</v>
      </c>
      <c r="H74" s="128">
        <v>0</v>
      </c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outlineLevel="2" spans="1:22">
      <c r="A75" s="127">
        <v>54</v>
      </c>
      <c r="B75" s="128">
        <v>2024010528</v>
      </c>
      <c r="C75" s="128" t="s">
        <v>236</v>
      </c>
      <c r="D75" s="128" t="s">
        <v>952</v>
      </c>
      <c r="E75" s="128" t="s">
        <v>965</v>
      </c>
      <c r="F75" s="128" t="s">
        <v>718</v>
      </c>
      <c r="G75" s="128" t="s">
        <v>896</v>
      </c>
      <c r="H75" s="128">
        <v>1</v>
      </c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outlineLevel="2" spans="1:22">
      <c r="A76" s="127">
        <v>55</v>
      </c>
      <c r="B76" s="128">
        <v>2024010528</v>
      </c>
      <c r="C76" s="128" t="s">
        <v>236</v>
      </c>
      <c r="D76" s="128" t="s">
        <v>952</v>
      </c>
      <c r="E76" s="128" t="s">
        <v>894</v>
      </c>
      <c r="F76" s="128" t="s">
        <v>718</v>
      </c>
      <c r="G76" s="128" t="s">
        <v>896</v>
      </c>
      <c r="H76" s="128">
        <v>1</v>
      </c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outlineLevel="2" spans="1:22">
      <c r="A77" s="127">
        <v>56</v>
      </c>
      <c r="B77" s="128">
        <v>2024010528</v>
      </c>
      <c r="C77" s="128" t="s">
        <v>236</v>
      </c>
      <c r="D77" s="128" t="s">
        <v>952</v>
      </c>
      <c r="E77" s="128" t="s">
        <v>898</v>
      </c>
      <c r="F77" s="127" t="s">
        <v>895</v>
      </c>
      <c r="G77" s="128" t="s">
        <v>899</v>
      </c>
      <c r="H77" s="128">
        <v>0</v>
      </c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outlineLevel="1" spans="1:22">
      <c r="A78" s="127"/>
      <c r="B78" s="127"/>
      <c r="C78" s="133" t="s">
        <v>966</v>
      </c>
      <c r="D78" s="127"/>
      <c r="E78" s="127"/>
      <c r="F78" s="127"/>
      <c r="G78" s="127"/>
      <c r="H78" s="128">
        <f>SUBTOTAL(9,H79)</f>
        <v>8</v>
      </c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outlineLevel="2" spans="1:22">
      <c r="A79" s="127">
        <v>57</v>
      </c>
      <c r="B79" s="127">
        <v>2024010459</v>
      </c>
      <c r="C79" s="127" t="s">
        <v>108</v>
      </c>
      <c r="D79" s="127" t="s">
        <v>957</v>
      </c>
      <c r="E79" s="127" t="s">
        <v>967</v>
      </c>
      <c r="F79" s="127" t="s">
        <v>718</v>
      </c>
      <c r="G79" s="127" t="s">
        <v>732</v>
      </c>
      <c r="H79" s="128">
        <v>8</v>
      </c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outlineLevel="1" spans="1:22">
      <c r="A80" s="127"/>
      <c r="B80" s="134"/>
      <c r="C80" s="135" t="s">
        <v>764</v>
      </c>
      <c r="D80" s="136"/>
      <c r="E80" s="132"/>
      <c r="F80" s="132"/>
      <c r="G80" s="132"/>
      <c r="H80" s="128">
        <f>SUBTOTAL(9,H81:H84)</f>
        <v>22</v>
      </c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outlineLevel="2" spans="1:22">
      <c r="A81" s="127">
        <v>58</v>
      </c>
      <c r="B81" s="134">
        <v>2024010593</v>
      </c>
      <c r="C81" s="137" t="s">
        <v>85</v>
      </c>
      <c r="D81" s="136" t="s">
        <v>927</v>
      </c>
      <c r="E81" s="132" t="s">
        <v>968</v>
      </c>
      <c r="F81" s="132" t="s">
        <v>718</v>
      </c>
      <c r="G81" s="132" t="s">
        <v>899</v>
      </c>
      <c r="H81" s="128">
        <v>8</v>
      </c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outlineLevel="2" spans="1:22">
      <c r="A82" s="127">
        <v>59</v>
      </c>
      <c r="B82" s="134">
        <v>2024010593</v>
      </c>
      <c r="C82" s="137" t="s">
        <v>85</v>
      </c>
      <c r="D82" s="136" t="s">
        <v>927</v>
      </c>
      <c r="E82" s="132" t="s">
        <v>969</v>
      </c>
      <c r="F82" s="132" t="s">
        <v>718</v>
      </c>
      <c r="G82" s="132" t="s">
        <v>899</v>
      </c>
      <c r="H82" s="128">
        <v>8</v>
      </c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outlineLevel="2" spans="1:22">
      <c r="A83" s="127">
        <v>60</v>
      </c>
      <c r="B83" s="134">
        <v>2024010593</v>
      </c>
      <c r="C83" s="137" t="s">
        <v>85</v>
      </c>
      <c r="D83" s="136" t="s">
        <v>927</v>
      </c>
      <c r="E83" s="132" t="s">
        <v>970</v>
      </c>
      <c r="F83" s="132" t="s">
        <v>718</v>
      </c>
      <c r="G83" s="132" t="s">
        <v>905</v>
      </c>
      <c r="H83" s="128">
        <v>6</v>
      </c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outlineLevel="2" spans="1:22">
      <c r="A84" s="127">
        <v>61</v>
      </c>
      <c r="B84" s="134">
        <v>2024010593</v>
      </c>
      <c r="C84" s="137" t="s">
        <v>85</v>
      </c>
      <c r="D84" s="136" t="s">
        <v>927</v>
      </c>
      <c r="E84" s="132" t="s">
        <v>971</v>
      </c>
      <c r="F84" s="132" t="s">
        <v>718</v>
      </c>
      <c r="G84" s="132" t="s">
        <v>728</v>
      </c>
      <c r="H84" s="128">
        <v>0</v>
      </c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outlineLevel="1" spans="1:22">
      <c r="A85" s="127"/>
      <c r="B85" s="134"/>
      <c r="C85" s="135" t="s">
        <v>972</v>
      </c>
      <c r="D85" s="136"/>
      <c r="E85" s="132"/>
      <c r="F85" s="132"/>
      <c r="G85" s="132"/>
      <c r="H85" s="128">
        <f>SUBTOTAL(9,H86:H90)</f>
        <v>28</v>
      </c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outlineLevel="2" spans="1:22">
      <c r="A86" s="127">
        <v>62</v>
      </c>
      <c r="B86" s="134">
        <v>2024010577</v>
      </c>
      <c r="C86" s="137" t="s">
        <v>96</v>
      </c>
      <c r="D86" s="136" t="s">
        <v>927</v>
      </c>
      <c r="E86" s="132" t="s">
        <v>973</v>
      </c>
      <c r="F86" s="132" t="s">
        <v>718</v>
      </c>
      <c r="G86" s="132" t="s">
        <v>899</v>
      </c>
      <c r="H86" s="128">
        <v>8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</row>
    <row r="87" outlineLevel="2" spans="1:22">
      <c r="A87" s="127">
        <v>63</v>
      </c>
      <c r="B87" s="134">
        <v>2024010577</v>
      </c>
      <c r="C87" s="137" t="s">
        <v>96</v>
      </c>
      <c r="D87" s="136" t="s">
        <v>927</v>
      </c>
      <c r="E87" s="132" t="s">
        <v>968</v>
      </c>
      <c r="F87" s="132" t="s">
        <v>718</v>
      </c>
      <c r="G87" s="132" t="s">
        <v>899</v>
      </c>
      <c r="H87" s="128">
        <v>8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</row>
    <row r="88" outlineLevel="2" spans="1:22">
      <c r="A88" s="127">
        <v>64</v>
      </c>
      <c r="B88" s="134">
        <v>2024010577</v>
      </c>
      <c r="C88" s="137" t="s">
        <v>96</v>
      </c>
      <c r="D88" s="136" t="s">
        <v>927</v>
      </c>
      <c r="E88" s="132" t="s">
        <v>970</v>
      </c>
      <c r="F88" s="132" t="s">
        <v>718</v>
      </c>
      <c r="G88" s="132" t="s">
        <v>905</v>
      </c>
      <c r="H88" s="128">
        <v>6</v>
      </c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</row>
    <row r="89" outlineLevel="2" spans="1:22">
      <c r="A89" s="127">
        <v>65</v>
      </c>
      <c r="B89" s="134">
        <v>2024010577</v>
      </c>
      <c r="C89" s="137" t="s">
        <v>96</v>
      </c>
      <c r="D89" s="136" t="s">
        <v>927</v>
      </c>
      <c r="E89" s="132" t="s">
        <v>974</v>
      </c>
      <c r="F89" s="132" t="s">
        <v>718</v>
      </c>
      <c r="G89" s="132" t="s">
        <v>913</v>
      </c>
      <c r="H89" s="128">
        <v>4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</row>
    <row r="90" outlineLevel="2" spans="1:22">
      <c r="A90" s="127">
        <v>66</v>
      </c>
      <c r="B90" s="134">
        <v>2024010577</v>
      </c>
      <c r="C90" s="137" t="s">
        <v>96</v>
      </c>
      <c r="D90" s="136" t="s">
        <v>927</v>
      </c>
      <c r="E90" s="132" t="s">
        <v>975</v>
      </c>
      <c r="F90" s="132" t="s">
        <v>718</v>
      </c>
      <c r="G90" s="132" t="s">
        <v>908</v>
      </c>
      <c r="H90" s="128">
        <v>2</v>
      </c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</row>
    <row r="91" outlineLevel="1" spans="1:22">
      <c r="A91" s="127"/>
      <c r="B91" s="128"/>
      <c r="C91" s="129" t="s">
        <v>976</v>
      </c>
      <c r="D91" s="128"/>
      <c r="E91" s="128"/>
      <c r="F91" s="128"/>
      <c r="G91" s="128"/>
      <c r="H91" s="128">
        <f>SUBTOTAL(9,H92)</f>
        <v>1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</row>
    <row r="92" outlineLevel="2" spans="1:22">
      <c r="A92" s="127">
        <v>67</v>
      </c>
      <c r="B92" s="128">
        <v>2024010477</v>
      </c>
      <c r="C92" s="128" t="s">
        <v>248</v>
      </c>
      <c r="D92" s="128" t="s">
        <v>977</v>
      </c>
      <c r="E92" s="128" t="s">
        <v>978</v>
      </c>
      <c r="F92" s="128" t="s">
        <v>718</v>
      </c>
      <c r="G92" s="128" t="s">
        <v>896</v>
      </c>
      <c r="H92" s="128">
        <v>1</v>
      </c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</row>
    <row r="93" outlineLevel="1" spans="1:22">
      <c r="A93" s="127"/>
      <c r="B93" s="128"/>
      <c r="C93" s="142" t="s">
        <v>979</v>
      </c>
      <c r="D93" s="132"/>
      <c r="E93" s="132"/>
      <c r="F93" s="132"/>
      <c r="G93" s="132"/>
      <c r="H93" s="128">
        <f>SUBTOTAL(9,H94:H96)</f>
        <v>27</v>
      </c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</row>
    <row r="94" outlineLevel="2" spans="1:22">
      <c r="A94" s="127">
        <v>68</v>
      </c>
      <c r="B94" s="128">
        <v>2024010499</v>
      </c>
      <c r="C94" s="132" t="s">
        <v>179</v>
      </c>
      <c r="D94" s="132" t="s">
        <v>901</v>
      </c>
      <c r="E94" s="132" t="s">
        <v>980</v>
      </c>
      <c r="F94" s="132" t="s">
        <v>981</v>
      </c>
      <c r="G94" s="132" t="s">
        <v>905</v>
      </c>
      <c r="H94" s="128">
        <v>15</v>
      </c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</row>
    <row r="95" outlineLevel="2" spans="1:22">
      <c r="A95" s="127">
        <v>69</v>
      </c>
      <c r="B95" s="127">
        <v>2024010499</v>
      </c>
      <c r="C95" s="127" t="s">
        <v>179</v>
      </c>
      <c r="D95" s="127" t="s">
        <v>901</v>
      </c>
      <c r="E95" s="127" t="s">
        <v>982</v>
      </c>
      <c r="F95" s="127" t="s">
        <v>718</v>
      </c>
      <c r="G95" s="127" t="s">
        <v>893</v>
      </c>
      <c r="H95" s="128">
        <v>6</v>
      </c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</row>
    <row r="96" outlineLevel="2" spans="1:22">
      <c r="A96" s="127">
        <v>70</v>
      </c>
      <c r="B96" s="127">
        <v>2024010499</v>
      </c>
      <c r="C96" s="127" t="s">
        <v>179</v>
      </c>
      <c r="D96" s="127" t="s">
        <v>901</v>
      </c>
      <c r="E96" s="127" t="s">
        <v>983</v>
      </c>
      <c r="F96" s="127" t="s">
        <v>718</v>
      </c>
      <c r="G96" s="127" t="s">
        <v>905</v>
      </c>
      <c r="H96" s="128">
        <v>6</v>
      </c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</row>
    <row r="97" outlineLevel="1" spans="1:22">
      <c r="A97" s="127"/>
      <c r="B97" s="127"/>
      <c r="C97" s="133" t="s">
        <v>984</v>
      </c>
      <c r="D97" s="127"/>
      <c r="E97" s="127"/>
      <c r="F97" s="127"/>
      <c r="G97" s="127"/>
      <c r="H97" s="128">
        <f>SUBTOTAL(9,H98)</f>
        <v>0</v>
      </c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</row>
    <row r="98" outlineLevel="2" spans="1:22">
      <c r="A98" s="127">
        <v>71</v>
      </c>
      <c r="B98" s="127">
        <v>2024010622</v>
      </c>
      <c r="C98" s="127" t="s">
        <v>280</v>
      </c>
      <c r="D98" s="127" t="s">
        <v>915</v>
      </c>
      <c r="E98" s="127" t="s">
        <v>985</v>
      </c>
      <c r="F98" s="127" t="s">
        <v>895</v>
      </c>
      <c r="G98" s="127" t="s">
        <v>986</v>
      </c>
      <c r="H98" s="128">
        <v>0</v>
      </c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</row>
    <row r="99" outlineLevel="1" spans="1:22">
      <c r="A99" s="127"/>
      <c r="B99" s="128"/>
      <c r="C99" s="129" t="s">
        <v>780</v>
      </c>
      <c r="D99" s="128"/>
      <c r="E99" s="128"/>
      <c r="F99" s="128"/>
      <c r="G99" s="128"/>
      <c r="H99" s="128">
        <f>SUBTOTAL(9,H100)</f>
        <v>0</v>
      </c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</row>
    <row r="100" outlineLevel="2" spans="1:22">
      <c r="A100" s="127">
        <v>72</v>
      </c>
      <c r="B100" s="128">
        <v>2024010550</v>
      </c>
      <c r="C100" s="128" t="s">
        <v>76</v>
      </c>
      <c r="D100" s="128" t="s">
        <v>987</v>
      </c>
      <c r="E100" s="128" t="s">
        <v>988</v>
      </c>
      <c r="F100" s="128" t="s">
        <v>718</v>
      </c>
      <c r="G100" s="128" t="s">
        <v>728</v>
      </c>
      <c r="H100" s="128">
        <v>0</v>
      </c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</row>
    <row r="101" outlineLevel="1" spans="1:22">
      <c r="A101" s="127"/>
      <c r="B101" s="127"/>
      <c r="C101" s="133" t="s">
        <v>989</v>
      </c>
      <c r="D101" s="127"/>
      <c r="E101" s="127"/>
      <c r="F101" s="127"/>
      <c r="G101" s="127"/>
      <c r="H101" s="128">
        <f>SUBTOTAL(9,H102:H104)</f>
        <v>20</v>
      </c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</row>
    <row r="102" outlineLevel="2" spans="1:22">
      <c r="A102" s="127">
        <v>73</v>
      </c>
      <c r="B102" s="127">
        <v>2024010580</v>
      </c>
      <c r="C102" s="127" t="s">
        <v>132</v>
      </c>
      <c r="D102" s="127" t="s">
        <v>901</v>
      </c>
      <c r="E102" s="127" t="s">
        <v>920</v>
      </c>
      <c r="F102" s="127" t="s">
        <v>718</v>
      </c>
      <c r="G102" s="127" t="s">
        <v>891</v>
      </c>
      <c r="H102" s="128">
        <v>8</v>
      </c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</row>
    <row r="103" outlineLevel="2" spans="1:22">
      <c r="A103" s="127">
        <v>74</v>
      </c>
      <c r="B103" s="127">
        <v>2024010580</v>
      </c>
      <c r="C103" s="127" t="s">
        <v>132</v>
      </c>
      <c r="D103" s="127" t="s">
        <v>901</v>
      </c>
      <c r="E103" s="127" t="s">
        <v>990</v>
      </c>
      <c r="F103" s="127" t="s">
        <v>718</v>
      </c>
      <c r="G103" s="127" t="s">
        <v>893</v>
      </c>
      <c r="H103" s="128">
        <v>6</v>
      </c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</row>
    <row r="104" outlineLevel="2" spans="1:22">
      <c r="A104" s="127">
        <v>75</v>
      </c>
      <c r="B104" s="127">
        <v>2024010580</v>
      </c>
      <c r="C104" s="127" t="s">
        <v>132</v>
      </c>
      <c r="D104" s="127" t="s">
        <v>901</v>
      </c>
      <c r="E104" s="127" t="s">
        <v>991</v>
      </c>
      <c r="F104" s="127" t="s">
        <v>718</v>
      </c>
      <c r="G104" s="127" t="s">
        <v>905</v>
      </c>
      <c r="H104" s="128">
        <v>6</v>
      </c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</row>
    <row r="105" outlineLevel="1" spans="1:22">
      <c r="A105" s="127"/>
      <c r="B105" s="128"/>
      <c r="C105" s="129" t="s">
        <v>992</v>
      </c>
      <c r="D105" s="128"/>
      <c r="E105" s="128"/>
      <c r="F105" s="128"/>
      <c r="G105" s="128"/>
      <c r="H105" s="128">
        <f>SUBTOTAL(9,H106)</f>
        <v>1</v>
      </c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</row>
    <row r="106" outlineLevel="2" spans="1:22">
      <c r="A106" s="127">
        <v>76</v>
      </c>
      <c r="B106" s="128">
        <v>2024010563</v>
      </c>
      <c r="C106" s="128" t="s">
        <v>337</v>
      </c>
      <c r="D106" s="128" t="s">
        <v>952</v>
      </c>
      <c r="E106" s="128" t="s">
        <v>978</v>
      </c>
      <c r="F106" s="128" t="s">
        <v>718</v>
      </c>
      <c r="G106" s="128" t="s">
        <v>896</v>
      </c>
      <c r="H106" s="128">
        <v>1</v>
      </c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</row>
    <row r="107" outlineLevel="1" spans="1:22">
      <c r="A107" s="127"/>
      <c r="B107" s="134"/>
      <c r="C107" s="135" t="s">
        <v>787</v>
      </c>
      <c r="D107" s="136"/>
      <c r="E107" s="132"/>
      <c r="F107" s="132"/>
      <c r="G107" s="132"/>
      <c r="H107" s="128">
        <f>SUBTOTAL(9,H108:H111)</f>
        <v>8</v>
      </c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</row>
    <row r="108" outlineLevel="2" spans="1:22">
      <c r="A108" s="127">
        <v>77</v>
      </c>
      <c r="B108" s="134">
        <v>2024010584</v>
      </c>
      <c r="C108" s="137" t="s">
        <v>61</v>
      </c>
      <c r="D108" s="136" t="s">
        <v>927</v>
      </c>
      <c r="E108" s="132" t="s">
        <v>993</v>
      </c>
      <c r="F108" s="132" t="s">
        <v>718</v>
      </c>
      <c r="G108" s="132" t="s">
        <v>891</v>
      </c>
      <c r="H108" s="128">
        <v>8</v>
      </c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</row>
    <row r="109" outlineLevel="2" spans="1:22">
      <c r="A109" s="127">
        <v>78</v>
      </c>
      <c r="B109" s="134">
        <v>2024010584</v>
      </c>
      <c r="C109" s="137" t="s">
        <v>61</v>
      </c>
      <c r="D109" s="136" t="s">
        <v>927</v>
      </c>
      <c r="E109" s="132" t="s">
        <v>994</v>
      </c>
      <c r="F109" s="132" t="s">
        <v>718</v>
      </c>
      <c r="G109" s="132" t="s">
        <v>899</v>
      </c>
      <c r="H109" s="128">
        <v>0</v>
      </c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</row>
    <row r="110" outlineLevel="2" spans="1:22">
      <c r="A110" s="127">
        <v>79</v>
      </c>
      <c r="B110" s="134">
        <v>2024010584</v>
      </c>
      <c r="C110" s="137" t="s">
        <v>61</v>
      </c>
      <c r="D110" s="136" t="s">
        <v>927</v>
      </c>
      <c r="E110" s="132" t="s">
        <v>995</v>
      </c>
      <c r="F110" s="132" t="s">
        <v>718</v>
      </c>
      <c r="G110" s="132" t="s">
        <v>891</v>
      </c>
      <c r="H110" s="128">
        <v>0</v>
      </c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</row>
    <row r="111" outlineLevel="2" spans="1:22">
      <c r="A111" s="127">
        <v>80</v>
      </c>
      <c r="B111" s="134">
        <v>2024010584</v>
      </c>
      <c r="C111" s="137" t="s">
        <v>61</v>
      </c>
      <c r="D111" s="136" t="s">
        <v>927</v>
      </c>
      <c r="E111" s="132" t="s">
        <v>996</v>
      </c>
      <c r="F111" s="132" t="s">
        <v>718</v>
      </c>
      <c r="G111" s="132" t="s">
        <v>728</v>
      </c>
      <c r="H111" s="128">
        <v>0</v>
      </c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</row>
    <row r="112" outlineLevel="1" spans="1:22">
      <c r="A112" s="127"/>
      <c r="B112" s="128"/>
      <c r="C112" s="129" t="s">
        <v>997</v>
      </c>
      <c r="D112" s="128"/>
      <c r="E112" s="128"/>
      <c r="F112" s="128"/>
      <c r="G112" s="128"/>
      <c r="H112" s="128">
        <f>SUBTOTAL(9,H113:H117)</f>
        <v>4</v>
      </c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</row>
    <row r="113" outlineLevel="2" spans="1:22">
      <c r="A113" s="127">
        <v>81</v>
      </c>
      <c r="B113" s="128">
        <v>2024010579</v>
      </c>
      <c r="C113" s="128" t="s">
        <v>124</v>
      </c>
      <c r="D113" s="128" t="s">
        <v>998</v>
      </c>
      <c r="E113" s="128" t="s">
        <v>978</v>
      </c>
      <c r="F113" s="128" t="s">
        <v>718</v>
      </c>
      <c r="G113" s="128" t="s">
        <v>896</v>
      </c>
      <c r="H113" s="128">
        <v>1</v>
      </c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</row>
    <row r="114" outlineLevel="2" spans="1:22">
      <c r="A114" s="127">
        <v>82</v>
      </c>
      <c r="B114" s="128">
        <v>2024010579</v>
      </c>
      <c r="C114" s="128" t="s">
        <v>124</v>
      </c>
      <c r="D114" s="128" t="s">
        <v>998</v>
      </c>
      <c r="E114" s="128" t="s">
        <v>999</v>
      </c>
      <c r="F114" s="128" t="s">
        <v>718</v>
      </c>
      <c r="G114" s="128" t="s">
        <v>896</v>
      </c>
      <c r="H114" s="128">
        <v>1</v>
      </c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</row>
    <row r="115" outlineLevel="2" spans="1:22">
      <c r="A115" s="127">
        <v>83</v>
      </c>
      <c r="B115" s="128">
        <v>2024010579</v>
      </c>
      <c r="C115" s="128" t="s">
        <v>124</v>
      </c>
      <c r="D115" s="128" t="s">
        <v>998</v>
      </c>
      <c r="E115" s="128" t="s">
        <v>1000</v>
      </c>
      <c r="F115" s="128" t="s">
        <v>718</v>
      </c>
      <c r="G115" s="128" t="s">
        <v>896</v>
      </c>
      <c r="H115" s="128">
        <v>1</v>
      </c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</row>
    <row r="116" outlineLevel="2" spans="1:22">
      <c r="A116" s="127">
        <v>84</v>
      </c>
      <c r="B116" s="128">
        <v>2024010579</v>
      </c>
      <c r="C116" s="128" t="s">
        <v>124</v>
      </c>
      <c r="D116" s="128" t="s">
        <v>998</v>
      </c>
      <c r="E116" s="128" t="s">
        <v>1001</v>
      </c>
      <c r="F116" s="128" t="s">
        <v>718</v>
      </c>
      <c r="G116" s="128" t="s">
        <v>896</v>
      </c>
      <c r="H116" s="128">
        <v>1</v>
      </c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</row>
    <row r="117" outlineLevel="2" spans="1:22">
      <c r="A117" s="127">
        <v>85</v>
      </c>
      <c r="B117" s="128">
        <v>2024010579</v>
      </c>
      <c r="C117" s="128" t="s">
        <v>124</v>
      </c>
      <c r="D117" s="128" t="s">
        <v>998</v>
      </c>
      <c r="E117" s="128" t="s">
        <v>1002</v>
      </c>
      <c r="F117" s="128" t="s">
        <v>718</v>
      </c>
      <c r="G117" s="128" t="s">
        <v>728</v>
      </c>
      <c r="H117" s="128">
        <v>0</v>
      </c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</row>
    <row r="118" outlineLevel="1" spans="1:22">
      <c r="A118" s="127"/>
      <c r="B118" s="128"/>
      <c r="C118" s="129" t="s">
        <v>1003</v>
      </c>
      <c r="D118" s="128"/>
      <c r="E118" s="128"/>
      <c r="F118" s="128"/>
      <c r="G118" s="128"/>
      <c r="H118" s="128">
        <f>SUBTOTAL(9,H119:H124)</f>
        <v>1</v>
      </c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</row>
    <row r="119" outlineLevel="2" spans="1:22">
      <c r="A119" s="127">
        <v>86</v>
      </c>
      <c r="B119" s="128">
        <v>2024010520</v>
      </c>
      <c r="C119" s="128" t="s">
        <v>140</v>
      </c>
      <c r="D119" s="128" t="s">
        <v>889</v>
      </c>
      <c r="E119" s="128" t="s">
        <v>953</v>
      </c>
      <c r="F119" s="128" t="s">
        <v>895</v>
      </c>
      <c r="G119" s="128" t="s">
        <v>891</v>
      </c>
      <c r="H119" s="128">
        <v>0</v>
      </c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</row>
    <row r="120" outlineLevel="2" spans="1:22">
      <c r="A120" s="127">
        <v>87</v>
      </c>
      <c r="B120" s="128">
        <v>2024010520</v>
      </c>
      <c r="C120" s="128" t="s">
        <v>140</v>
      </c>
      <c r="D120" s="128" t="s">
        <v>889</v>
      </c>
      <c r="E120" s="128" t="s">
        <v>894</v>
      </c>
      <c r="F120" s="128" t="s">
        <v>718</v>
      </c>
      <c r="G120" s="128" t="s">
        <v>896</v>
      </c>
      <c r="H120" s="128">
        <v>1</v>
      </c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</row>
    <row r="121" outlineLevel="2" spans="1:22">
      <c r="A121" s="127">
        <v>88</v>
      </c>
      <c r="B121" s="128">
        <v>2024010520</v>
      </c>
      <c r="C121" s="128" t="s">
        <v>140</v>
      </c>
      <c r="D121" s="128" t="s">
        <v>889</v>
      </c>
      <c r="E121" s="128" t="s">
        <v>897</v>
      </c>
      <c r="F121" s="128" t="s">
        <v>718</v>
      </c>
      <c r="G121" s="128" t="s">
        <v>896</v>
      </c>
      <c r="H121" s="128">
        <v>0</v>
      </c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</row>
    <row r="122" outlineLevel="2" spans="1:22">
      <c r="A122" s="127">
        <v>89</v>
      </c>
      <c r="B122" s="128">
        <v>2024010520</v>
      </c>
      <c r="C122" s="128" t="s">
        <v>140</v>
      </c>
      <c r="D122" s="128" t="s">
        <v>889</v>
      </c>
      <c r="E122" s="128" t="s">
        <v>898</v>
      </c>
      <c r="F122" s="128" t="s">
        <v>895</v>
      </c>
      <c r="G122" s="128" t="s">
        <v>899</v>
      </c>
      <c r="H122" s="128">
        <v>0</v>
      </c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</row>
    <row r="123" outlineLevel="2" spans="1:22">
      <c r="A123" s="127">
        <v>90</v>
      </c>
      <c r="B123" s="128">
        <v>2024010520</v>
      </c>
      <c r="C123" s="128" t="s">
        <v>140</v>
      </c>
      <c r="D123" s="128" t="s">
        <v>889</v>
      </c>
      <c r="E123" s="128" t="s">
        <v>949</v>
      </c>
      <c r="F123" s="128" t="s">
        <v>718</v>
      </c>
      <c r="G123" s="128" t="s">
        <v>899</v>
      </c>
      <c r="H123" s="128">
        <v>0</v>
      </c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</row>
    <row r="124" outlineLevel="2" spans="1:22">
      <c r="A124" s="127">
        <v>91</v>
      </c>
      <c r="B124" s="128">
        <v>2024010520</v>
      </c>
      <c r="C124" s="128" t="s">
        <v>140</v>
      </c>
      <c r="D124" s="128" t="s">
        <v>911</v>
      </c>
      <c r="E124" s="128" t="s">
        <v>930</v>
      </c>
      <c r="F124" s="128" t="s">
        <v>718</v>
      </c>
      <c r="G124" s="128" t="s">
        <v>896</v>
      </c>
      <c r="H124" s="128">
        <v>0</v>
      </c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</row>
    <row r="125" outlineLevel="1" spans="1:22">
      <c r="A125" s="127"/>
      <c r="B125" s="128"/>
      <c r="C125" s="142" t="s">
        <v>795</v>
      </c>
      <c r="D125" s="132"/>
      <c r="E125" s="132"/>
      <c r="F125" s="132"/>
      <c r="G125" s="132"/>
      <c r="H125" s="128">
        <f>SUBTOTAL(9,H126:H129)</f>
        <v>2</v>
      </c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</row>
    <row r="126" outlineLevel="2" spans="1:22">
      <c r="A126" s="127">
        <v>92</v>
      </c>
      <c r="B126" s="128">
        <v>2024010582</v>
      </c>
      <c r="C126" s="132" t="s">
        <v>54</v>
      </c>
      <c r="D126" s="132" t="s">
        <v>927</v>
      </c>
      <c r="E126" s="132" t="s">
        <v>1004</v>
      </c>
      <c r="F126" s="132" t="s">
        <v>718</v>
      </c>
      <c r="G126" s="132" t="s">
        <v>896</v>
      </c>
      <c r="H126" s="128">
        <v>1</v>
      </c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</row>
    <row r="127" outlineLevel="2" spans="1:22">
      <c r="A127" s="127">
        <v>93</v>
      </c>
      <c r="B127" s="128">
        <v>2024010582</v>
      </c>
      <c r="C127" s="132" t="s">
        <v>54</v>
      </c>
      <c r="D127" s="132" t="s">
        <v>927</v>
      </c>
      <c r="E127" s="132" t="s">
        <v>1005</v>
      </c>
      <c r="F127" s="132" t="s">
        <v>718</v>
      </c>
      <c r="G127" s="132" t="s">
        <v>896</v>
      </c>
      <c r="H127" s="128">
        <v>1</v>
      </c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</row>
    <row r="128" outlineLevel="2" spans="1:22">
      <c r="A128" s="127">
        <v>94</v>
      </c>
      <c r="B128" s="134">
        <v>2024010582</v>
      </c>
      <c r="C128" s="137" t="s">
        <v>54</v>
      </c>
      <c r="D128" s="136" t="s">
        <v>927</v>
      </c>
      <c r="E128" s="132" t="s">
        <v>971</v>
      </c>
      <c r="F128" s="132" t="s">
        <v>718</v>
      </c>
      <c r="G128" s="132" t="s">
        <v>732</v>
      </c>
      <c r="H128" s="128">
        <v>0</v>
      </c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</row>
    <row r="129" outlineLevel="2" spans="1:22">
      <c r="A129" s="127">
        <v>95</v>
      </c>
      <c r="B129" s="128">
        <v>2025010582</v>
      </c>
      <c r="C129" s="132" t="s">
        <v>54</v>
      </c>
      <c r="D129" s="132" t="s">
        <v>927</v>
      </c>
      <c r="E129" s="132" t="s">
        <v>996</v>
      </c>
      <c r="F129" s="132" t="s">
        <v>718</v>
      </c>
      <c r="G129" s="132" t="s">
        <v>728</v>
      </c>
      <c r="H129" s="128">
        <v>0</v>
      </c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</row>
    <row r="130" outlineLevel="1" spans="1:22">
      <c r="A130" s="127"/>
      <c r="B130" s="127"/>
      <c r="C130" s="138" t="s">
        <v>798</v>
      </c>
      <c r="D130" s="127"/>
      <c r="E130" s="139"/>
      <c r="F130" s="139"/>
      <c r="G130" s="139"/>
      <c r="H130" s="128">
        <f>SUBTOTAL(9,H131:H135)</f>
        <v>24</v>
      </c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</row>
    <row r="131" outlineLevel="2" spans="1:22">
      <c r="A131" s="127">
        <v>96</v>
      </c>
      <c r="B131" s="127">
        <v>2024010561</v>
      </c>
      <c r="C131" s="139" t="s">
        <v>163</v>
      </c>
      <c r="D131" s="127" t="s">
        <v>915</v>
      </c>
      <c r="E131" s="139" t="s">
        <v>1006</v>
      </c>
      <c r="F131" s="139" t="s">
        <v>718</v>
      </c>
      <c r="G131" s="139" t="s">
        <v>728</v>
      </c>
      <c r="H131" s="128">
        <v>8</v>
      </c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</row>
    <row r="132" outlineLevel="2" spans="1:22">
      <c r="A132" s="127">
        <v>97</v>
      </c>
      <c r="B132" s="128">
        <v>2024010561</v>
      </c>
      <c r="C132" s="128" t="s">
        <v>163</v>
      </c>
      <c r="D132" s="128" t="s">
        <v>977</v>
      </c>
      <c r="E132" s="128" t="s">
        <v>1007</v>
      </c>
      <c r="F132" s="128" t="s">
        <v>718</v>
      </c>
      <c r="G132" s="128" t="s">
        <v>899</v>
      </c>
      <c r="H132" s="128">
        <v>8</v>
      </c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</row>
    <row r="133" outlineLevel="2" spans="1:22">
      <c r="A133" s="127">
        <v>98</v>
      </c>
      <c r="B133" s="128">
        <v>2024010561</v>
      </c>
      <c r="C133" s="128" t="s">
        <v>163</v>
      </c>
      <c r="D133" s="128" t="s">
        <v>977</v>
      </c>
      <c r="E133" s="128" t="s">
        <v>1008</v>
      </c>
      <c r="F133" s="128" t="s">
        <v>718</v>
      </c>
      <c r="G133" s="128" t="s">
        <v>899</v>
      </c>
      <c r="H133" s="128">
        <v>8</v>
      </c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</row>
    <row r="134" outlineLevel="2" spans="1:22">
      <c r="A134" s="127">
        <v>99</v>
      </c>
      <c r="B134" s="128">
        <v>2024010561</v>
      </c>
      <c r="C134" s="128" t="s">
        <v>163</v>
      </c>
      <c r="D134" s="128" t="s">
        <v>977</v>
      </c>
      <c r="E134" s="128" t="s">
        <v>1009</v>
      </c>
      <c r="F134" s="128" t="s">
        <v>718</v>
      </c>
      <c r="G134" s="128" t="s">
        <v>728</v>
      </c>
      <c r="H134" s="128">
        <v>0</v>
      </c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</row>
    <row r="135" outlineLevel="2" spans="1:22">
      <c r="A135" s="127">
        <v>100</v>
      </c>
      <c r="B135" s="128">
        <v>2024010561</v>
      </c>
      <c r="C135" s="128" t="s">
        <v>163</v>
      </c>
      <c r="D135" s="128" t="s">
        <v>977</v>
      </c>
      <c r="E135" s="128" t="s">
        <v>1010</v>
      </c>
      <c r="F135" s="128" t="s">
        <v>718</v>
      </c>
      <c r="G135" s="128" t="s">
        <v>732</v>
      </c>
      <c r="H135" s="128">
        <v>0</v>
      </c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</row>
    <row r="136" outlineLevel="1" spans="1:22">
      <c r="A136" s="127"/>
      <c r="B136" s="127"/>
      <c r="C136" s="133" t="s">
        <v>1011</v>
      </c>
      <c r="D136" s="127"/>
      <c r="E136" s="127"/>
      <c r="F136" s="127"/>
      <c r="G136" s="127"/>
      <c r="H136" s="128">
        <f>SUBTOTAL(9,H137)</f>
        <v>1</v>
      </c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</row>
    <row r="137" outlineLevel="2" spans="1:22">
      <c r="A137" s="127">
        <v>101</v>
      </c>
      <c r="B137" s="127">
        <v>2024010570</v>
      </c>
      <c r="C137" s="127" t="s">
        <v>318</v>
      </c>
      <c r="D137" s="127" t="s">
        <v>901</v>
      </c>
      <c r="E137" s="127" t="s">
        <v>1012</v>
      </c>
      <c r="F137" s="127" t="s">
        <v>718</v>
      </c>
      <c r="G137" s="127" t="s">
        <v>896</v>
      </c>
      <c r="H137" s="128">
        <v>1</v>
      </c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</row>
    <row r="138" outlineLevel="1" spans="1:22">
      <c r="A138" s="127"/>
      <c r="B138" s="134"/>
      <c r="C138" s="135" t="s">
        <v>1013</v>
      </c>
      <c r="D138" s="136"/>
      <c r="E138" s="132"/>
      <c r="F138" s="132"/>
      <c r="G138" s="132"/>
      <c r="H138" s="128">
        <f>SUBTOTAL(9,H139)</f>
        <v>6</v>
      </c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</row>
    <row r="139" outlineLevel="2" spans="1:22">
      <c r="A139" s="127">
        <v>102</v>
      </c>
      <c r="B139" s="134">
        <v>2024010592</v>
      </c>
      <c r="C139" s="137" t="s">
        <v>285</v>
      </c>
      <c r="D139" s="136" t="s">
        <v>927</v>
      </c>
      <c r="E139" s="132" t="s">
        <v>1014</v>
      </c>
      <c r="F139" s="132" t="s">
        <v>718</v>
      </c>
      <c r="G139" s="132" t="s">
        <v>1015</v>
      </c>
      <c r="H139" s="128">
        <v>6</v>
      </c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</row>
    <row r="140" outlineLevel="1" spans="1:22">
      <c r="A140" s="127"/>
      <c r="B140" s="127"/>
      <c r="C140" s="133" t="s">
        <v>1016</v>
      </c>
      <c r="D140" s="127"/>
      <c r="E140" s="139"/>
      <c r="F140" s="139"/>
      <c r="G140" s="139"/>
      <c r="H140" s="128">
        <f>SUBTOTAL(9,H141:H142)</f>
        <v>8</v>
      </c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</row>
    <row r="141" outlineLevel="2" spans="1:22">
      <c r="A141" s="127">
        <v>103</v>
      </c>
      <c r="B141" s="127">
        <v>2024010616</v>
      </c>
      <c r="C141" s="127" t="s">
        <v>256</v>
      </c>
      <c r="D141" s="127" t="s">
        <v>915</v>
      </c>
      <c r="E141" s="139" t="s">
        <v>1017</v>
      </c>
      <c r="F141" s="139" t="s">
        <v>718</v>
      </c>
      <c r="G141" s="139" t="s">
        <v>728</v>
      </c>
      <c r="H141" s="128">
        <v>8</v>
      </c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</row>
    <row r="142" outlineLevel="2" spans="1:22">
      <c r="A142" s="127">
        <v>104</v>
      </c>
      <c r="B142" s="127">
        <v>2024010616</v>
      </c>
      <c r="C142" s="139" t="s">
        <v>256</v>
      </c>
      <c r="D142" s="127" t="s">
        <v>915</v>
      </c>
      <c r="E142" s="139" t="s">
        <v>1018</v>
      </c>
      <c r="F142" s="139" t="s">
        <v>895</v>
      </c>
      <c r="G142" s="139" t="s">
        <v>728</v>
      </c>
      <c r="H142" s="128">
        <v>0</v>
      </c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</row>
    <row r="143" outlineLevel="1" spans="1:22">
      <c r="A143" s="127"/>
      <c r="B143" s="128"/>
      <c r="C143" s="129" t="s">
        <v>1019</v>
      </c>
      <c r="D143" s="128"/>
      <c r="E143" s="128"/>
      <c r="F143" s="128"/>
      <c r="G143" s="128"/>
      <c r="H143" s="128">
        <f>SUBTOTAL(9,H144:H145)</f>
        <v>0</v>
      </c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</row>
    <row r="144" outlineLevel="2" spans="1:22">
      <c r="A144" s="127">
        <v>105</v>
      </c>
      <c r="B144" s="128">
        <v>2024010524</v>
      </c>
      <c r="C144" s="128" t="s">
        <v>227</v>
      </c>
      <c r="D144" s="128" t="s">
        <v>889</v>
      </c>
      <c r="E144" s="128" t="s">
        <v>953</v>
      </c>
      <c r="F144" s="128" t="s">
        <v>895</v>
      </c>
      <c r="G144" s="128" t="s">
        <v>891</v>
      </c>
      <c r="H144" s="128">
        <v>0</v>
      </c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</row>
    <row r="145" outlineLevel="2" spans="1:22">
      <c r="A145" s="127">
        <v>106</v>
      </c>
      <c r="B145" s="128">
        <v>2024010524</v>
      </c>
      <c r="C145" s="128" t="s">
        <v>227</v>
      </c>
      <c r="D145" s="128" t="s">
        <v>889</v>
      </c>
      <c r="E145" s="128" t="s">
        <v>949</v>
      </c>
      <c r="F145" s="128" t="s">
        <v>718</v>
      </c>
      <c r="G145" s="128" t="s">
        <v>899</v>
      </c>
      <c r="H145" s="128">
        <v>0</v>
      </c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</row>
    <row r="146" outlineLevel="1" spans="1:22">
      <c r="A146" s="127"/>
      <c r="B146" s="127"/>
      <c r="C146" s="133" t="s">
        <v>1020</v>
      </c>
      <c r="D146" s="127"/>
      <c r="E146" s="127"/>
      <c r="F146" s="127"/>
      <c r="G146" s="127"/>
      <c r="H146" s="128">
        <f>SUBTOTAL(9,H147)</f>
        <v>8</v>
      </c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</row>
    <row r="147" outlineLevel="2" spans="1:22">
      <c r="A147" s="127">
        <v>107</v>
      </c>
      <c r="B147" s="127">
        <v>2024010612</v>
      </c>
      <c r="C147" s="127" t="s">
        <v>298</v>
      </c>
      <c r="D147" s="127" t="s">
        <v>911</v>
      </c>
      <c r="E147" s="127" t="s">
        <v>1021</v>
      </c>
      <c r="F147" s="127" t="s">
        <v>718</v>
      </c>
      <c r="G147" s="127" t="s">
        <v>899</v>
      </c>
      <c r="H147" s="128">
        <v>8</v>
      </c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</row>
    <row r="148" outlineLevel="1" spans="1:22">
      <c r="A148" s="127"/>
      <c r="B148" s="128"/>
      <c r="C148" s="129" t="s">
        <v>1022</v>
      </c>
      <c r="D148" s="128"/>
      <c r="E148" s="128"/>
      <c r="F148" s="128"/>
      <c r="G148" s="128"/>
      <c r="H148" s="128">
        <f>SUBTOTAL(9,H149)</f>
        <v>8</v>
      </c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</row>
    <row r="149" outlineLevel="2" spans="1:22">
      <c r="A149" s="127">
        <v>108</v>
      </c>
      <c r="B149" s="128">
        <v>2024010485</v>
      </c>
      <c r="C149" s="128" t="s">
        <v>258</v>
      </c>
      <c r="D149" s="128" t="s">
        <v>1023</v>
      </c>
      <c r="E149" s="128" t="s">
        <v>1024</v>
      </c>
      <c r="F149" s="128" t="s">
        <v>718</v>
      </c>
      <c r="G149" s="128" t="s">
        <v>891</v>
      </c>
      <c r="H149" s="128">
        <v>8</v>
      </c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</row>
    <row r="150" outlineLevel="1" spans="1:22">
      <c r="A150" s="127"/>
      <c r="B150" s="127"/>
      <c r="C150" s="133" t="s">
        <v>1025</v>
      </c>
      <c r="D150" s="127"/>
      <c r="E150" s="127"/>
      <c r="F150" s="127"/>
      <c r="G150" s="127"/>
      <c r="H150" s="128">
        <f>SUBTOTAL(9,H151:H154)</f>
        <v>1</v>
      </c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</row>
    <row r="151" outlineLevel="2" spans="1:22">
      <c r="A151" s="127">
        <v>109</v>
      </c>
      <c r="B151" s="127">
        <v>2024010529</v>
      </c>
      <c r="C151" s="127" t="s">
        <v>346</v>
      </c>
      <c r="D151" s="127" t="s">
        <v>957</v>
      </c>
      <c r="E151" s="127" t="s">
        <v>929</v>
      </c>
      <c r="F151" s="127" t="s">
        <v>718</v>
      </c>
      <c r="G151" s="127" t="s">
        <v>896</v>
      </c>
      <c r="H151" s="128">
        <v>1</v>
      </c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</row>
    <row r="152" outlineLevel="2" spans="1:22">
      <c r="A152" s="127">
        <v>110</v>
      </c>
      <c r="B152" s="127">
        <v>2024010529</v>
      </c>
      <c r="C152" s="127" t="s">
        <v>346</v>
      </c>
      <c r="D152" s="127" t="s">
        <v>957</v>
      </c>
      <c r="E152" s="127" t="s">
        <v>1026</v>
      </c>
      <c r="F152" s="127" t="s">
        <v>895</v>
      </c>
      <c r="G152" s="127" t="s">
        <v>1027</v>
      </c>
      <c r="H152" s="128">
        <v>0</v>
      </c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</row>
    <row r="153" outlineLevel="2" spans="1:22">
      <c r="A153" s="127">
        <v>111</v>
      </c>
      <c r="B153" s="127">
        <v>2024010529</v>
      </c>
      <c r="C153" s="127" t="s">
        <v>346</v>
      </c>
      <c r="D153" s="127" t="s">
        <v>957</v>
      </c>
      <c r="E153" s="127" t="s">
        <v>949</v>
      </c>
      <c r="F153" s="127" t="s">
        <v>895</v>
      </c>
      <c r="G153" s="127" t="s">
        <v>1027</v>
      </c>
      <c r="H153" s="128">
        <v>0</v>
      </c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</row>
    <row r="154" outlineLevel="2" spans="1:22">
      <c r="A154" s="127">
        <v>112</v>
      </c>
      <c r="B154" s="127">
        <v>2024010529</v>
      </c>
      <c r="C154" s="127" t="s">
        <v>346</v>
      </c>
      <c r="D154" s="127" t="s">
        <v>957</v>
      </c>
      <c r="E154" s="127" t="s">
        <v>953</v>
      </c>
      <c r="F154" s="128" t="s">
        <v>895</v>
      </c>
      <c r="G154" s="127" t="s">
        <v>1027</v>
      </c>
      <c r="H154" s="128">
        <v>0</v>
      </c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</row>
    <row r="155" outlineLevel="1" spans="1:22">
      <c r="A155" s="127"/>
      <c r="B155" s="128"/>
      <c r="C155" s="129" t="s">
        <v>1028</v>
      </c>
      <c r="D155" s="128"/>
      <c r="E155" s="128"/>
      <c r="F155" s="128"/>
      <c r="G155" s="128"/>
      <c r="H155" s="128">
        <f>SUBTOTAL(9,H156)</f>
        <v>0</v>
      </c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</row>
    <row r="156" outlineLevel="2" spans="1:22">
      <c r="A156" s="127">
        <v>113</v>
      </c>
      <c r="B156" s="128">
        <v>2024010502</v>
      </c>
      <c r="C156" s="128" t="s">
        <v>315</v>
      </c>
      <c r="D156" s="128" t="s">
        <v>889</v>
      </c>
      <c r="E156" s="128" t="s">
        <v>953</v>
      </c>
      <c r="F156" s="128" t="s">
        <v>895</v>
      </c>
      <c r="G156" s="128" t="s">
        <v>896</v>
      </c>
      <c r="H156" s="128">
        <v>0</v>
      </c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</row>
    <row r="157" outlineLevel="1" spans="1:22">
      <c r="A157" s="127"/>
      <c r="B157" s="127"/>
      <c r="C157" s="133" t="s">
        <v>1029</v>
      </c>
      <c r="D157" s="127"/>
      <c r="E157" s="127"/>
      <c r="F157" s="127"/>
      <c r="G157" s="127"/>
      <c r="H157" s="128">
        <f>SUBTOTAL(9,H158)</f>
        <v>6</v>
      </c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</row>
    <row r="158" outlineLevel="2" spans="1:22">
      <c r="A158" s="127">
        <v>114</v>
      </c>
      <c r="B158" s="127">
        <v>2024010484</v>
      </c>
      <c r="C158" s="127" t="s">
        <v>126</v>
      </c>
      <c r="D158" s="127" t="s">
        <v>915</v>
      </c>
      <c r="E158" s="127" t="s">
        <v>935</v>
      </c>
      <c r="F158" s="127" t="s">
        <v>718</v>
      </c>
      <c r="G158" s="127" t="s">
        <v>732</v>
      </c>
      <c r="H158" s="128">
        <v>6</v>
      </c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</row>
    <row r="159" outlineLevel="1" spans="1:22">
      <c r="A159" s="127"/>
      <c r="B159" s="127"/>
      <c r="C159" s="133" t="s">
        <v>807</v>
      </c>
      <c r="D159" s="127"/>
      <c r="E159" s="127"/>
      <c r="F159" s="127"/>
      <c r="G159" s="127"/>
      <c r="H159" s="128">
        <f>SUBTOTAL(9,H160)</f>
        <v>8</v>
      </c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</row>
    <row r="160" outlineLevel="2" spans="1:22">
      <c r="A160" s="127">
        <v>115</v>
      </c>
      <c r="B160" s="127">
        <v>2024090481</v>
      </c>
      <c r="C160" s="127" t="s">
        <v>122</v>
      </c>
      <c r="D160" s="127" t="s">
        <v>901</v>
      </c>
      <c r="E160" s="127" t="s">
        <v>928</v>
      </c>
      <c r="F160" s="127" t="s">
        <v>718</v>
      </c>
      <c r="G160" s="127" t="s">
        <v>891</v>
      </c>
      <c r="H160" s="128">
        <v>8</v>
      </c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</row>
    <row r="161" outlineLevel="1" spans="1:22">
      <c r="A161" s="127"/>
      <c r="B161" s="128"/>
      <c r="C161" s="129" t="s">
        <v>1030</v>
      </c>
      <c r="D161" s="128"/>
      <c r="E161" s="128"/>
      <c r="F161" s="128"/>
      <c r="G161" s="128"/>
      <c r="H161" s="128">
        <f>SUBTOTAL(9,H162:H163)</f>
        <v>2</v>
      </c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</row>
    <row r="162" outlineLevel="2" spans="1:22">
      <c r="A162" s="127">
        <v>116</v>
      </c>
      <c r="B162" s="128">
        <v>2024010589</v>
      </c>
      <c r="C162" s="128" t="s">
        <v>177</v>
      </c>
      <c r="D162" s="128" t="s">
        <v>889</v>
      </c>
      <c r="E162" s="128" t="s">
        <v>1031</v>
      </c>
      <c r="F162" s="128" t="s">
        <v>718</v>
      </c>
      <c r="G162" s="128" t="s">
        <v>896</v>
      </c>
      <c r="H162" s="128">
        <v>1</v>
      </c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</row>
    <row r="163" outlineLevel="2" spans="1:22">
      <c r="A163" s="127">
        <v>117</v>
      </c>
      <c r="B163" s="128">
        <v>2024010589</v>
      </c>
      <c r="C163" s="128" t="s">
        <v>177</v>
      </c>
      <c r="D163" s="128" t="s">
        <v>889</v>
      </c>
      <c r="E163" s="128" t="s">
        <v>1032</v>
      </c>
      <c r="F163" s="128" t="s">
        <v>718</v>
      </c>
      <c r="G163" s="128" t="s">
        <v>896</v>
      </c>
      <c r="H163" s="128">
        <v>1</v>
      </c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</row>
    <row r="164" outlineLevel="1" spans="1:22">
      <c r="A164" s="127"/>
      <c r="B164" s="128"/>
      <c r="C164" s="129" t="s">
        <v>1033</v>
      </c>
      <c r="D164" s="128"/>
      <c r="E164" s="128"/>
      <c r="F164" s="128"/>
      <c r="G164" s="128"/>
      <c r="H164" s="128">
        <f>SUBTOTAL(9,H165:H167)</f>
        <v>9</v>
      </c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</row>
    <row r="165" outlineLevel="2" spans="1:22">
      <c r="A165" s="127">
        <v>118</v>
      </c>
      <c r="B165" s="128">
        <v>2024010555</v>
      </c>
      <c r="C165" s="128" t="s">
        <v>93</v>
      </c>
      <c r="D165" s="128" t="s">
        <v>987</v>
      </c>
      <c r="E165" s="128" t="s">
        <v>1034</v>
      </c>
      <c r="F165" s="128" t="s">
        <v>718</v>
      </c>
      <c r="G165" s="128" t="s">
        <v>896</v>
      </c>
      <c r="H165" s="128">
        <v>1</v>
      </c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</row>
    <row r="166" outlineLevel="2" spans="1:22">
      <c r="A166" s="127">
        <v>119</v>
      </c>
      <c r="B166" s="127">
        <v>2024010555</v>
      </c>
      <c r="C166" s="127" t="s">
        <v>93</v>
      </c>
      <c r="D166" s="127" t="s">
        <v>957</v>
      </c>
      <c r="E166" s="127" t="s">
        <v>1035</v>
      </c>
      <c r="F166" s="127" t="s">
        <v>718</v>
      </c>
      <c r="G166" s="127" t="s">
        <v>728</v>
      </c>
      <c r="H166" s="128">
        <v>8</v>
      </c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</row>
    <row r="167" outlineLevel="2" spans="1:22">
      <c r="A167" s="127">
        <v>120</v>
      </c>
      <c r="B167" s="143">
        <v>2024010555</v>
      </c>
      <c r="C167" s="143" t="s">
        <v>93</v>
      </c>
      <c r="D167" s="143" t="s">
        <v>987</v>
      </c>
      <c r="E167" s="143" t="s">
        <v>1002</v>
      </c>
      <c r="F167" s="128" t="s">
        <v>718</v>
      </c>
      <c r="G167" s="128" t="s">
        <v>732</v>
      </c>
      <c r="H167" s="128">
        <v>0</v>
      </c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</row>
    <row r="168" outlineLevel="1" spans="1:22">
      <c r="A168" s="127"/>
      <c r="B168" s="127"/>
      <c r="C168" s="138" t="s">
        <v>1036</v>
      </c>
      <c r="D168" s="127"/>
      <c r="E168" s="139"/>
      <c r="F168" s="139"/>
      <c r="G168" s="139"/>
      <c r="H168" s="128">
        <f>SUBTOTAL(9,H169:H170)</f>
        <v>6</v>
      </c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</row>
    <row r="169" outlineLevel="2" spans="1:22">
      <c r="A169" s="127">
        <v>121</v>
      </c>
      <c r="B169" s="127">
        <v>2024010468</v>
      </c>
      <c r="C169" s="139" t="s">
        <v>204</v>
      </c>
      <c r="D169" s="127" t="s">
        <v>915</v>
      </c>
      <c r="E169" s="139" t="s">
        <v>894</v>
      </c>
      <c r="F169" s="139" t="s">
        <v>718</v>
      </c>
      <c r="G169" s="139" t="s">
        <v>732</v>
      </c>
      <c r="H169" s="128">
        <v>6</v>
      </c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</row>
    <row r="170" outlineLevel="2" spans="1:22">
      <c r="A170" s="127">
        <v>122</v>
      </c>
      <c r="B170" s="127">
        <v>2024010468</v>
      </c>
      <c r="C170" s="139" t="s">
        <v>204</v>
      </c>
      <c r="D170" s="127" t="s">
        <v>915</v>
      </c>
      <c r="E170" s="127" t="s">
        <v>955</v>
      </c>
      <c r="F170" s="127" t="s">
        <v>895</v>
      </c>
      <c r="G170" s="127" t="s">
        <v>728</v>
      </c>
      <c r="H170" s="128">
        <v>0</v>
      </c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</row>
    <row r="171" outlineLevel="1" spans="1:22">
      <c r="A171" s="127"/>
      <c r="B171" s="134"/>
      <c r="C171" s="135" t="s">
        <v>1037</v>
      </c>
      <c r="D171" s="136"/>
      <c r="E171" s="132"/>
      <c r="F171" s="132"/>
      <c r="G171" s="132"/>
      <c r="H171" s="128">
        <f>SUBTOTAL(9,H172)</f>
        <v>6</v>
      </c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</row>
    <row r="172" outlineLevel="2" spans="1:22">
      <c r="A172" s="127">
        <v>123</v>
      </c>
      <c r="B172" s="134">
        <v>2024010595</v>
      </c>
      <c r="C172" s="137" t="s">
        <v>262</v>
      </c>
      <c r="D172" s="136" t="s">
        <v>927</v>
      </c>
      <c r="E172" s="132" t="s">
        <v>970</v>
      </c>
      <c r="F172" s="132" t="s">
        <v>718</v>
      </c>
      <c r="G172" s="132" t="s">
        <v>905</v>
      </c>
      <c r="H172" s="128">
        <v>6</v>
      </c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</row>
    <row r="173" outlineLevel="1" spans="1:22">
      <c r="A173" s="127"/>
      <c r="B173" s="127"/>
      <c r="C173" s="133" t="s">
        <v>1038</v>
      </c>
      <c r="D173" s="127"/>
      <c r="E173" s="127"/>
      <c r="F173" s="127"/>
      <c r="G173" s="127"/>
      <c r="H173" s="128">
        <f>SUBTOTAL(9,H174)</f>
        <v>8</v>
      </c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</row>
    <row r="174" outlineLevel="2" spans="1:22">
      <c r="A174" s="127">
        <v>124</v>
      </c>
      <c r="B174" s="127">
        <v>2024010541</v>
      </c>
      <c r="C174" s="127" t="s">
        <v>362</v>
      </c>
      <c r="D174" s="127" t="s">
        <v>901</v>
      </c>
      <c r="E174" s="127" t="s">
        <v>1039</v>
      </c>
      <c r="F174" s="127" t="s">
        <v>718</v>
      </c>
      <c r="G174" s="127" t="s">
        <v>899</v>
      </c>
      <c r="H174" s="128">
        <v>8</v>
      </c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</row>
    <row r="175" outlineLevel="1" spans="1:22">
      <c r="A175" s="127"/>
      <c r="B175" s="127"/>
      <c r="C175" s="133" t="s">
        <v>1040</v>
      </c>
      <c r="D175" s="127"/>
      <c r="E175" s="127"/>
      <c r="F175" s="127"/>
      <c r="G175" s="127"/>
      <c r="H175" s="128">
        <f>SUBTOTAL(9,H176:H177)</f>
        <v>0</v>
      </c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</row>
    <row r="176" outlineLevel="2" spans="1:22">
      <c r="A176" s="127">
        <v>125</v>
      </c>
      <c r="B176" s="127">
        <v>2024010551</v>
      </c>
      <c r="C176" s="127" t="s">
        <v>264</v>
      </c>
      <c r="D176" s="127" t="s">
        <v>957</v>
      </c>
      <c r="E176" s="127" t="s">
        <v>1041</v>
      </c>
      <c r="F176" s="127" t="s">
        <v>895</v>
      </c>
      <c r="G176" s="127" t="s">
        <v>728</v>
      </c>
      <c r="H176" s="128">
        <v>0</v>
      </c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</row>
    <row r="177" outlineLevel="2" spans="1:22">
      <c r="A177" s="127">
        <v>126</v>
      </c>
      <c r="B177" s="128">
        <v>2024010551</v>
      </c>
      <c r="C177" s="128" t="s">
        <v>264</v>
      </c>
      <c r="D177" s="128" t="s">
        <v>987</v>
      </c>
      <c r="E177" s="128" t="s">
        <v>1042</v>
      </c>
      <c r="F177" s="128" t="s">
        <v>718</v>
      </c>
      <c r="G177" s="128" t="s">
        <v>732</v>
      </c>
      <c r="H177" s="128">
        <v>0</v>
      </c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</row>
    <row r="178" outlineLevel="1" spans="1:22">
      <c r="A178" s="127"/>
      <c r="B178" s="144"/>
      <c r="C178" s="145" t="s">
        <v>814</v>
      </c>
      <c r="D178" s="144"/>
      <c r="E178" s="144"/>
      <c r="F178" s="144"/>
      <c r="G178" s="144"/>
      <c r="H178" s="128">
        <f>SUBTOTAL(9,H179:H181)</f>
        <v>11</v>
      </c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</row>
    <row r="179" outlineLevel="2" spans="1:22">
      <c r="A179" s="127">
        <v>127</v>
      </c>
      <c r="B179" s="144">
        <v>2024010606</v>
      </c>
      <c r="C179" s="144" t="s">
        <v>188</v>
      </c>
      <c r="D179" s="144" t="s">
        <v>889</v>
      </c>
      <c r="E179" s="144" t="s">
        <v>1043</v>
      </c>
      <c r="F179" s="144" t="s">
        <v>718</v>
      </c>
      <c r="G179" s="144" t="s">
        <v>899</v>
      </c>
      <c r="H179" s="128">
        <v>8</v>
      </c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</row>
    <row r="180" outlineLevel="2" spans="1:22">
      <c r="A180" s="127">
        <v>128</v>
      </c>
      <c r="B180" s="144">
        <v>2024010606</v>
      </c>
      <c r="C180" s="144" t="s">
        <v>188</v>
      </c>
      <c r="D180" s="144" t="s">
        <v>889</v>
      </c>
      <c r="E180" s="144" t="s">
        <v>1044</v>
      </c>
      <c r="F180" s="144" t="s">
        <v>718</v>
      </c>
      <c r="G180" s="144" t="s">
        <v>926</v>
      </c>
      <c r="H180" s="128">
        <v>2</v>
      </c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</row>
    <row r="181" outlineLevel="2" spans="1:22">
      <c r="A181" s="127">
        <v>129</v>
      </c>
      <c r="B181" s="144">
        <v>2024010606</v>
      </c>
      <c r="C181" s="144" t="s">
        <v>188</v>
      </c>
      <c r="D181" s="144" t="s">
        <v>889</v>
      </c>
      <c r="E181" s="144" t="s">
        <v>1045</v>
      </c>
      <c r="F181" s="144" t="s">
        <v>718</v>
      </c>
      <c r="G181" s="144" t="s">
        <v>896</v>
      </c>
      <c r="H181" s="128">
        <v>1</v>
      </c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</row>
    <row r="182" outlineLevel="1" spans="1:22">
      <c r="A182" s="127"/>
      <c r="B182" s="127"/>
      <c r="C182" s="133" t="s">
        <v>816</v>
      </c>
      <c r="D182" s="127"/>
      <c r="E182" s="127"/>
      <c r="F182" s="127"/>
      <c r="G182" s="127"/>
      <c r="H182" s="128">
        <f>SUBTOTAL(9,H183)</f>
        <v>8</v>
      </c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</row>
    <row r="183" outlineLevel="2" spans="1:22">
      <c r="A183" s="127">
        <v>130</v>
      </c>
      <c r="B183" s="127">
        <v>2024010466</v>
      </c>
      <c r="C183" s="127" t="s">
        <v>165</v>
      </c>
      <c r="D183" s="127" t="s">
        <v>915</v>
      </c>
      <c r="E183" s="127" t="s">
        <v>894</v>
      </c>
      <c r="F183" s="127" t="s">
        <v>718</v>
      </c>
      <c r="G183" s="127" t="s">
        <v>728</v>
      </c>
      <c r="H183" s="128">
        <v>8</v>
      </c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</row>
    <row r="184" outlineLevel="1" spans="1:22">
      <c r="A184" s="127"/>
      <c r="B184" s="134"/>
      <c r="C184" s="135" t="s">
        <v>1046</v>
      </c>
      <c r="D184" s="136"/>
      <c r="E184" s="132"/>
      <c r="F184" s="132"/>
      <c r="G184" s="132"/>
      <c r="H184" s="128">
        <f>SUBTOTAL(9,H185:H186)</f>
        <v>0</v>
      </c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</row>
    <row r="185" outlineLevel="2" spans="1:22">
      <c r="A185" s="127">
        <v>131</v>
      </c>
      <c r="B185" s="134">
        <v>2024010596</v>
      </c>
      <c r="C185" s="137" t="s">
        <v>152</v>
      </c>
      <c r="D185" s="136" t="s">
        <v>927</v>
      </c>
      <c r="E185" s="132" t="s">
        <v>1047</v>
      </c>
      <c r="F185" s="132" t="s">
        <v>718</v>
      </c>
      <c r="G185" s="132" t="s">
        <v>728</v>
      </c>
      <c r="H185" s="128">
        <v>0</v>
      </c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</row>
    <row r="186" outlineLevel="2" spans="1:22">
      <c r="A186" s="127">
        <v>132</v>
      </c>
      <c r="B186" s="134">
        <v>2024010596</v>
      </c>
      <c r="C186" s="137" t="s">
        <v>152</v>
      </c>
      <c r="D186" s="136" t="s">
        <v>927</v>
      </c>
      <c r="E186" s="132" t="s">
        <v>971</v>
      </c>
      <c r="F186" s="132" t="s">
        <v>718</v>
      </c>
      <c r="G186" s="132" t="s">
        <v>728</v>
      </c>
      <c r="H186" s="128">
        <v>0</v>
      </c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</row>
    <row r="187" outlineLevel="1" spans="1:22">
      <c r="A187" s="127"/>
      <c r="B187" s="139"/>
      <c r="C187" s="142" t="s">
        <v>1048</v>
      </c>
      <c r="D187" s="136"/>
      <c r="E187" s="132"/>
      <c r="F187" s="132"/>
      <c r="G187" s="132"/>
      <c r="H187" s="128">
        <f>SUBTOTAL(9,H188:H192)</f>
        <v>13</v>
      </c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</row>
    <row r="188" outlineLevel="2" spans="1:22">
      <c r="A188" s="127">
        <v>133</v>
      </c>
      <c r="B188" s="139">
        <v>2024010600</v>
      </c>
      <c r="C188" s="132" t="s">
        <v>209</v>
      </c>
      <c r="D188" s="136" t="s">
        <v>1049</v>
      </c>
      <c r="E188" s="132" t="s">
        <v>1050</v>
      </c>
      <c r="F188" s="132" t="s">
        <v>718</v>
      </c>
      <c r="G188" s="132" t="s">
        <v>1051</v>
      </c>
      <c r="H188" s="128">
        <v>8</v>
      </c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</row>
    <row r="189" outlineLevel="2" spans="1:22">
      <c r="A189" s="127">
        <v>134</v>
      </c>
      <c r="B189" s="128">
        <v>2024010600</v>
      </c>
      <c r="C189" s="128" t="s">
        <v>209</v>
      </c>
      <c r="D189" s="136" t="s">
        <v>1049</v>
      </c>
      <c r="E189" s="128" t="s">
        <v>1052</v>
      </c>
      <c r="F189" s="128" t="s">
        <v>718</v>
      </c>
      <c r="G189" s="128" t="s">
        <v>1053</v>
      </c>
      <c r="H189" s="128">
        <v>4</v>
      </c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</row>
    <row r="190" outlineLevel="2" spans="1:22">
      <c r="A190" s="127">
        <v>135</v>
      </c>
      <c r="B190" s="128">
        <v>2024010600</v>
      </c>
      <c r="C190" s="128" t="s">
        <v>209</v>
      </c>
      <c r="D190" s="136" t="s">
        <v>1049</v>
      </c>
      <c r="E190" s="128" t="s">
        <v>894</v>
      </c>
      <c r="F190" s="128" t="s">
        <v>718</v>
      </c>
      <c r="G190" s="128" t="s">
        <v>896</v>
      </c>
      <c r="H190" s="128">
        <v>1</v>
      </c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</row>
    <row r="191" outlineLevel="2" spans="1:22">
      <c r="A191" s="127">
        <v>136</v>
      </c>
      <c r="B191" s="128">
        <v>2024010600</v>
      </c>
      <c r="C191" s="128" t="s">
        <v>209</v>
      </c>
      <c r="D191" s="136" t="s">
        <v>1049</v>
      </c>
      <c r="E191" s="128" t="s">
        <v>1054</v>
      </c>
      <c r="F191" s="128" t="s">
        <v>718</v>
      </c>
      <c r="G191" s="128" t="s">
        <v>896</v>
      </c>
      <c r="H191" s="128">
        <v>0</v>
      </c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</row>
    <row r="192" outlineLevel="2" spans="1:22">
      <c r="A192" s="127">
        <v>137</v>
      </c>
      <c r="B192" s="128">
        <v>2024010600</v>
      </c>
      <c r="C192" s="132" t="s">
        <v>209</v>
      </c>
      <c r="D192" s="136" t="s">
        <v>1049</v>
      </c>
      <c r="E192" s="132" t="s">
        <v>1002</v>
      </c>
      <c r="F192" s="132" t="s">
        <v>718</v>
      </c>
      <c r="G192" s="132" t="s">
        <v>728</v>
      </c>
      <c r="H192" s="128">
        <v>0</v>
      </c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</row>
    <row r="193" outlineLevel="1" spans="1:22">
      <c r="A193" s="127"/>
      <c r="B193" s="127"/>
      <c r="C193" s="133" t="s">
        <v>818</v>
      </c>
      <c r="D193" s="127"/>
      <c r="E193" s="127"/>
      <c r="F193" s="127"/>
      <c r="G193" s="127"/>
      <c r="H193" s="128">
        <f>SUBTOTAL(9,H194:H196)</f>
        <v>11</v>
      </c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</row>
    <row r="194" outlineLevel="2" spans="1:22">
      <c r="A194" s="127">
        <v>138</v>
      </c>
      <c r="B194" s="127">
        <v>2024010573</v>
      </c>
      <c r="C194" s="127" t="s">
        <v>156</v>
      </c>
      <c r="D194" s="127" t="s">
        <v>901</v>
      </c>
      <c r="E194" s="127" t="s">
        <v>902</v>
      </c>
      <c r="F194" s="127" t="s">
        <v>718</v>
      </c>
      <c r="G194" s="127" t="s">
        <v>891</v>
      </c>
      <c r="H194" s="128">
        <v>8</v>
      </c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</row>
    <row r="195" outlineLevel="2" spans="1:22">
      <c r="A195" s="127">
        <v>139</v>
      </c>
      <c r="B195" s="127">
        <v>2024010573</v>
      </c>
      <c r="C195" s="127" t="s">
        <v>156</v>
      </c>
      <c r="D195" s="127" t="s">
        <v>901</v>
      </c>
      <c r="E195" s="127" t="s">
        <v>1055</v>
      </c>
      <c r="F195" s="127" t="s">
        <v>718</v>
      </c>
      <c r="G195" s="127" t="s">
        <v>926</v>
      </c>
      <c r="H195" s="128">
        <v>2</v>
      </c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</row>
    <row r="196" outlineLevel="2" spans="1:22">
      <c r="A196" s="127">
        <v>140</v>
      </c>
      <c r="B196" s="128">
        <v>2024010573</v>
      </c>
      <c r="C196" s="128" t="s">
        <v>156</v>
      </c>
      <c r="D196" s="128" t="s">
        <v>1023</v>
      </c>
      <c r="E196" s="128" t="s">
        <v>1056</v>
      </c>
      <c r="F196" s="128" t="s">
        <v>718</v>
      </c>
      <c r="G196" s="128" t="s">
        <v>896</v>
      </c>
      <c r="H196" s="128">
        <v>1</v>
      </c>
      <c r="I196" s="146" t="s">
        <v>1057</v>
      </c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</row>
    <row r="197" outlineLevel="1" spans="1:22">
      <c r="A197" s="127"/>
      <c r="B197" s="127"/>
      <c r="C197" s="133" t="s">
        <v>824</v>
      </c>
      <c r="D197" s="127"/>
      <c r="E197" s="127"/>
      <c r="F197" s="128"/>
      <c r="G197" s="127"/>
      <c r="H197" s="128">
        <f>SUBTOTAL(9,H198)</f>
        <v>0</v>
      </c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</row>
    <row r="198" outlineLevel="2" spans="1:22">
      <c r="A198" s="127">
        <v>141</v>
      </c>
      <c r="B198" s="127">
        <v>2024010627</v>
      </c>
      <c r="C198" s="127" t="s">
        <v>173</v>
      </c>
      <c r="D198" s="127" t="s">
        <v>901</v>
      </c>
      <c r="E198" s="127" t="s">
        <v>953</v>
      </c>
      <c r="F198" s="128" t="s">
        <v>895</v>
      </c>
      <c r="G198" s="127" t="s">
        <v>896</v>
      </c>
      <c r="H198" s="128">
        <v>0</v>
      </c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</row>
    <row r="199" outlineLevel="1" spans="1:22">
      <c r="A199" s="127"/>
      <c r="B199" s="127"/>
      <c r="C199" s="133" t="s">
        <v>1058</v>
      </c>
      <c r="D199" s="127"/>
      <c r="E199" s="127"/>
      <c r="F199" s="127"/>
      <c r="G199" s="127"/>
      <c r="H199" s="128">
        <f>SUBTOTAL(9,H200:H201)</f>
        <v>12</v>
      </c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</row>
    <row r="200" outlineLevel="2" spans="1:22">
      <c r="A200" s="127">
        <v>142</v>
      </c>
      <c r="B200" s="127">
        <v>2024010467</v>
      </c>
      <c r="C200" s="127" t="s">
        <v>332</v>
      </c>
      <c r="D200" s="127" t="s">
        <v>957</v>
      </c>
      <c r="E200" s="127" t="s">
        <v>1059</v>
      </c>
      <c r="F200" s="127" t="s">
        <v>718</v>
      </c>
      <c r="G200" s="127" t="s">
        <v>899</v>
      </c>
      <c r="H200" s="128">
        <v>8</v>
      </c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</row>
    <row r="201" outlineLevel="2" spans="1:22">
      <c r="A201" s="127">
        <v>143</v>
      </c>
      <c r="B201" s="128">
        <v>2024010467</v>
      </c>
      <c r="C201" s="128" t="s">
        <v>332</v>
      </c>
      <c r="D201" s="128" t="s">
        <v>957</v>
      </c>
      <c r="E201" s="128" t="s">
        <v>917</v>
      </c>
      <c r="F201" s="128" t="s">
        <v>718</v>
      </c>
      <c r="G201" s="128" t="s">
        <v>1060</v>
      </c>
      <c r="H201" s="128">
        <v>4</v>
      </c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</row>
    <row r="202" outlineLevel="1" spans="1:22">
      <c r="A202" s="127"/>
      <c r="B202" s="127"/>
      <c r="C202" s="133" t="s">
        <v>826</v>
      </c>
      <c r="D202" s="127"/>
      <c r="E202" s="127"/>
      <c r="F202" s="127"/>
      <c r="G202" s="127"/>
      <c r="H202" s="128">
        <f>SUBTOTAL(9,H203:H204)</f>
        <v>1</v>
      </c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</row>
    <row r="203" outlineLevel="2" spans="1:22">
      <c r="A203" s="127">
        <v>144</v>
      </c>
      <c r="B203" s="127">
        <v>2024010608</v>
      </c>
      <c r="C203" s="127" t="s">
        <v>59</v>
      </c>
      <c r="D203" s="127" t="s">
        <v>911</v>
      </c>
      <c r="E203" s="127" t="s">
        <v>1061</v>
      </c>
      <c r="F203" s="127" t="s">
        <v>718</v>
      </c>
      <c r="G203" s="127" t="s">
        <v>896</v>
      </c>
      <c r="H203" s="128">
        <v>1</v>
      </c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</row>
    <row r="204" outlineLevel="2" spans="1:22">
      <c r="A204" s="127">
        <v>145</v>
      </c>
      <c r="B204" s="127">
        <v>2024010608</v>
      </c>
      <c r="C204" s="127" t="s">
        <v>59</v>
      </c>
      <c r="D204" s="127" t="s">
        <v>911</v>
      </c>
      <c r="E204" s="127" t="s">
        <v>1010</v>
      </c>
      <c r="F204" s="127" t="s">
        <v>718</v>
      </c>
      <c r="G204" s="127" t="s">
        <v>713</v>
      </c>
      <c r="H204" s="128">
        <v>0</v>
      </c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</row>
    <row r="205" outlineLevel="1" spans="1:22">
      <c r="A205" s="127"/>
      <c r="B205" s="134"/>
      <c r="C205" s="135" t="s">
        <v>1062</v>
      </c>
      <c r="D205" s="136"/>
      <c r="E205" s="132"/>
      <c r="F205" s="132"/>
      <c r="G205" s="132"/>
      <c r="H205" s="128">
        <f>SUBTOTAL(9,H206:H209)</f>
        <v>13</v>
      </c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</row>
    <row r="206" outlineLevel="2" spans="1:22">
      <c r="A206" s="127">
        <v>146</v>
      </c>
      <c r="B206" s="134">
        <v>2024010585</v>
      </c>
      <c r="C206" s="137" t="s">
        <v>80</v>
      </c>
      <c r="D206" s="136" t="s">
        <v>927</v>
      </c>
      <c r="E206" s="132" t="s">
        <v>969</v>
      </c>
      <c r="F206" s="132" t="s">
        <v>718</v>
      </c>
      <c r="G206" s="132" t="s">
        <v>899</v>
      </c>
      <c r="H206" s="128">
        <v>8</v>
      </c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</row>
    <row r="207" outlineLevel="2" spans="1:22">
      <c r="A207" s="127">
        <v>147</v>
      </c>
      <c r="B207" s="134">
        <v>2024010585</v>
      </c>
      <c r="C207" s="137" t="s">
        <v>80</v>
      </c>
      <c r="D207" s="136" t="s">
        <v>927</v>
      </c>
      <c r="E207" s="132" t="s">
        <v>1063</v>
      </c>
      <c r="F207" s="132" t="s">
        <v>718</v>
      </c>
      <c r="G207" s="132" t="s">
        <v>1060</v>
      </c>
      <c r="H207" s="128">
        <v>4</v>
      </c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</row>
    <row r="208" outlineLevel="2" spans="1:22">
      <c r="A208" s="127">
        <v>148</v>
      </c>
      <c r="B208" s="128">
        <v>2024010585</v>
      </c>
      <c r="C208" s="128" t="s">
        <v>80</v>
      </c>
      <c r="D208" s="128" t="s">
        <v>998</v>
      </c>
      <c r="E208" s="128" t="s">
        <v>1045</v>
      </c>
      <c r="F208" s="128" t="s">
        <v>718</v>
      </c>
      <c r="G208" s="128" t="s">
        <v>896</v>
      </c>
      <c r="H208" s="128">
        <v>1</v>
      </c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</row>
    <row r="209" outlineLevel="2" spans="1:22">
      <c r="A209" s="127">
        <v>149</v>
      </c>
      <c r="B209" s="128">
        <v>2024010585</v>
      </c>
      <c r="C209" s="128" t="s">
        <v>80</v>
      </c>
      <c r="D209" s="128" t="s">
        <v>998</v>
      </c>
      <c r="E209" s="128" t="s">
        <v>1002</v>
      </c>
      <c r="F209" s="128" t="s">
        <v>718</v>
      </c>
      <c r="G209" s="128" t="s">
        <v>728</v>
      </c>
      <c r="H209" s="128">
        <v>0</v>
      </c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</row>
    <row r="210" outlineLevel="1" spans="1:22">
      <c r="A210" s="127"/>
      <c r="B210" s="127"/>
      <c r="C210" s="138" t="s">
        <v>829</v>
      </c>
      <c r="D210" s="127"/>
      <c r="E210" s="139"/>
      <c r="F210" s="139"/>
      <c r="G210" s="139"/>
      <c r="H210" s="128">
        <f>SUBTOTAL(9,H211)</f>
        <v>8</v>
      </c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</row>
    <row r="211" outlineLevel="2" spans="1:22">
      <c r="A211" s="127">
        <v>150</v>
      </c>
      <c r="B211" s="127">
        <v>2024010480</v>
      </c>
      <c r="C211" s="139" t="s">
        <v>65</v>
      </c>
      <c r="D211" s="127" t="s">
        <v>915</v>
      </c>
      <c r="E211" s="139" t="s">
        <v>1064</v>
      </c>
      <c r="F211" s="139" t="s">
        <v>718</v>
      </c>
      <c r="G211" s="139" t="s">
        <v>728</v>
      </c>
      <c r="H211" s="128">
        <v>8</v>
      </c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</row>
    <row r="212" outlineLevel="1" spans="1:22">
      <c r="A212" s="127"/>
      <c r="B212" s="128"/>
      <c r="C212" s="129" t="s">
        <v>1065</v>
      </c>
      <c r="D212" s="128"/>
      <c r="E212" s="128"/>
      <c r="F212" s="128"/>
      <c r="G212" s="128"/>
      <c r="H212" s="128">
        <f>SUBTOTAL(9,H213)</f>
        <v>0</v>
      </c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</row>
    <row r="213" outlineLevel="2" spans="1:22">
      <c r="A213" s="127">
        <v>151</v>
      </c>
      <c r="B213" s="128">
        <v>2024010542</v>
      </c>
      <c r="C213" s="128" t="s">
        <v>301</v>
      </c>
      <c r="D213" s="128" t="s">
        <v>952</v>
      </c>
      <c r="E213" s="128" t="s">
        <v>953</v>
      </c>
      <c r="F213" s="128" t="s">
        <v>895</v>
      </c>
      <c r="G213" s="128" t="s">
        <v>891</v>
      </c>
      <c r="H213" s="128">
        <v>0</v>
      </c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</row>
    <row r="214" outlineLevel="1" spans="1:22">
      <c r="A214" s="127"/>
      <c r="B214" s="128"/>
      <c r="C214" s="129" t="s">
        <v>1066</v>
      </c>
      <c r="D214" s="128"/>
      <c r="E214" s="128"/>
      <c r="F214" s="128"/>
      <c r="G214" s="128"/>
      <c r="H214" s="128">
        <f>SUBTOTAL(9,H215:H216)</f>
        <v>4</v>
      </c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</row>
    <row r="215" outlineLevel="2" spans="1:22">
      <c r="A215" s="127">
        <v>153</v>
      </c>
      <c r="B215" s="128">
        <v>2024010545</v>
      </c>
      <c r="C215" s="128" t="s">
        <v>288</v>
      </c>
      <c r="D215" s="128" t="s">
        <v>911</v>
      </c>
      <c r="E215" s="128" t="s">
        <v>953</v>
      </c>
      <c r="F215" s="128" t="s">
        <v>895</v>
      </c>
      <c r="G215" s="128" t="s">
        <v>891</v>
      </c>
      <c r="H215" s="128">
        <v>0</v>
      </c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</row>
    <row r="216" outlineLevel="2" spans="1:22">
      <c r="A216" s="127">
        <v>154</v>
      </c>
      <c r="B216" s="128">
        <v>2024010545</v>
      </c>
      <c r="C216" s="128" t="s">
        <v>288</v>
      </c>
      <c r="D216" s="128" t="s">
        <v>911</v>
      </c>
      <c r="E216" s="128" t="s">
        <v>912</v>
      </c>
      <c r="F216" s="128" t="s">
        <v>718</v>
      </c>
      <c r="G216" s="128" t="s">
        <v>913</v>
      </c>
      <c r="H216" s="128">
        <v>4</v>
      </c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</row>
    <row r="217" outlineLevel="1" spans="1:22">
      <c r="A217" s="127"/>
      <c r="B217" s="127"/>
      <c r="C217" s="133" t="s">
        <v>833</v>
      </c>
      <c r="D217" s="127"/>
      <c r="E217" s="127"/>
      <c r="F217" s="127"/>
      <c r="G217" s="127"/>
      <c r="H217" s="128">
        <f>SUBTOTAL(9,H218)</f>
        <v>0</v>
      </c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</row>
    <row r="218" outlineLevel="2" spans="1:22">
      <c r="A218" s="127">
        <v>155</v>
      </c>
      <c r="B218" s="127">
        <v>2024010614</v>
      </c>
      <c r="C218" s="127" t="s">
        <v>169</v>
      </c>
      <c r="D218" s="127" t="s">
        <v>911</v>
      </c>
      <c r="E218" s="127" t="s">
        <v>1010</v>
      </c>
      <c r="F218" s="127" t="s">
        <v>718</v>
      </c>
      <c r="G218" s="127" t="s">
        <v>713</v>
      </c>
      <c r="H218" s="128">
        <v>0</v>
      </c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</row>
    <row r="219" outlineLevel="1" spans="1:22">
      <c r="A219" s="127"/>
      <c r="B219" s="127"/>
      <c r="C219" s="133" t="s">
        <v>843</v>
      </c>
      <c r="D219" s="127"/>
      <c r="E219" s="127"/>
      <c r="F219" s="127"/>
      <c r="G219" s="127"/>
      <c r="H219" s="128">
        <f>SUBTOTAL(9,H220:H222)</f>
        <v>8</v>
      </c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</row>
    <row r="220" outlineLevel="2" spans="1:22">
      <c r="A220" s="127">
        <v>156</v>
      </c>
      <c r="B220" s="127">
        <v>2024010617</v>
      </c>
      <c r="C220" s="127" t="s">
        <v>58</v>
      </c>
      <c r="D220" s="127" t="s">
        <v>901</v>
      </c>
      <c r="E220" s="127" t="s">
        <v>1067</v>
      </c>
      <c r="F220" s="127" t="s">
        <v>718</v>
      </c>
      <c r="G220" s="127" t="s">
        <v>1015</v>
      </c>
      <c r="H220" s="128">
        <v>6</v>
      </c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</row>
    <row r="221" outlineLevel="2" spans="1:22">
      <c r="A221" s="127">
        <v>157</v>
      </c>
      <c r="B221" s="127">
        <v>2024010617</v>
      </c>
      <c r="C221" s="127" t="s">
        <v>58</v>
      </c>
      <c r="D221" s="127" t="s">
        <v>901</v>
      </c>
      <c r="E221" s="127" t="s">
        <v>1068</v>
      </c>
      <c r="F221" s="127" t="s">
        <v>718</v>
      </c>
      <c r="G221" s="127" t="s">
        <v>896</v>
      </c>
      <c r="H221" s="128">
        <v>1</v>
      </c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</row>
    <row r="222" outlineLevel="2" spans="1:22">
      <c r="A222" s="127">
        <v>158</v>
      </c>
      <c r="B222" s="128">
        <v>2024010617</v>
      </c>
      <c r="C222" s="128" t="s">
        <v>58</v>
      </c>
      <c r="D222" s="128" t="s">
        <v>901</v>
      </c>
      <c r="E222" s="128" t="s">
        <v>1069</v>
      </c>
      <c r="F222" s="128" t="s">
        <v>718</v>
      </c>
      <c r="G222" s="128" t="s">
        <v>896</v>
      </c>
      <c r="H222" s="128">
        <v>1</v>
      </c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</row>
    <row r="223" outlineLevel="1" spans="1:22">
      <c r="A223" s="127"/>
      <c r="B223" s="134"/>
      <c r="C223" s="135" t="s">
        <v>852</v>
      </c>
      <c r="D223" s="136"/>
      <c r="E223" s="132"/>
      <c r="F223" s="132"/>
      <c r="G223" s="132"/>
      <c r="H223" s="128">
        <f>SUBTOTAL(9,H224:H225)</f>
        <v>1</v>
      </c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</row>
    <row r="224" outlineLevel="2" spans="1:22">
      <c r="A224" s="127">
        <v>159</v>
      </c>
      <c r="B224" s="134">
        <v>2024010590</v>
      </c>
      <c r="C224" s="137" t="s">
        <v>52</v>
      </c>
      <c r="D224" s="136" t="s">
        <v>927</v>
      </c>
      <c r="E224" s="132" t="s">
        <v>1070</v>
      </c>
      <c r="F224" s="132" t="s">
        <v>718</v>
      </c>
      <c r="G224" s="132" t="s">
        <v>896</v>
      </c>
      <c r="H224" s="128">
        <v>1</v>
      </c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</row>
    <row r="225" outlineLevel="2" spans="1:22">
      <c r="A225" s="127">
        <v>160</v>
      </c>
      <c r="B225" s="134">
        <v>2024010590</v>
      </c>
      <c r="C225" s="137" t="s">
        <v>52</v>
      </c>
      <c r="D225" s="136" t="s">
        <v>927</v>
      </c>
      <c r="E225" s="132" t="s">
        <v>971</v>
      </c>
      <c r="F225" s="132" t="s">
        <v>718</v>
      </c>
      <c r="G225" s="132" t="s">
        <v>732</v>
      </c>
      <c r="H225" s="128">
        <v>0</v>
      </c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</row>
    <row r="226" outlineLevel="1" spans="1:22">
      <c r="A226" s="127"/>
      <c r="B226" s="128"/>
      <c r="C226" s="129" t="s">
        <v>1071</v>
      </c>
      <c r="D226" s="128"/>
      <c r="E226" s="128"/>
      <c r="F226" s="128"/>
      <c r="G226" s="128"/>
      <c r="H226" s="128">
        <f>SUBTOTAL(9,H227:H228)</f>
        <v>14</v>
      </c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</row>
    <row r="227" outlineLevel="2" spans="1:22">
      <c r="A227" s="127">
        <v>161</v>
      </c>
      <c r="B227" s="128">
        <v>2024010620</v>
      </c>
      <c r="C227" s="128" t="s">
        <v>168</v>
      </c>
      <c r="D227" s="128" t="s">
        <v>1072</v>
      </c>
      <c r="E227" s="128" t="s">
        <v>1073</v>
      </c>
      <c r="F227" s="128" t="s">
        <v>718</v>
      </c>
      <c r="G227" s="128" t="s">
        <v>891</v>
      </c>
      <c r="H227" s="128">
        <v>8</v>
      </c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</row>
    <row r="228" outlineLevel="2" spans="1:22">
      <c r="A228" s="127">
        <v>162</v>
      </c>
      <c r="B228" s="128">
        <v>2024010620</v>
      </c>
      <c r="C228" s="128" t="s">
        <v>168</v>
      </c>
      <c r="D228" s="128" t="s">
        <v>1072</v>
      </c>
      <c r="E228" s="128" t="s">
        <v>1074</v>
      </c>
      <c r="F228" s="128" t="s">
        <v>718</v>
      </c>
      <c r="G228" s="128" t="s">
        <v>905</v>
      </c>
      <c r="H228" s="128">
        <v>6</v>
      </c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</row>
    <row r="229" outlineLevel="1" spans="1:22">
      <c r="A229" s="127"/>
      <c r="B229" s="128"/>
      <c r="C229" s="129" t="s">
        <v>857</v>
      </c>
      <c r="D229" s="128"/>
      <c r="E229" s="132"/>
      <c r="F229" s="132"/>
      <c r="G229" s="132"/>
      <c r="H229" s="128">
        <f>SUBTOTAL(9,H230)</f>
        <v>1</v>
      </c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</row>
    <row r="230" outlineLevel="2" spans="1:22">
      <c r="A230" s="127">
        <v>163</v>
      </c>
      <c r="B230" s="128">
        <v>2024010607</v>
      </c>
      <c r="C230" s="128" t="s">
        <v>97</v>
      </c>
      <c r="D230" s="128" t="s">
        <v>1075</v>
      </c>
      <c r="E230" s="132" t="s">
        <v>1061</v>
      </c>
      <c r="F230" s="132" t="s">
        <v>718</v>
      </c>
      <c r="G230" s="132" t="s">
        <v>896</v>
      </c>
      <c r="H230" s="128">
        <v>1</v>
      </c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</row>
    <row r="231" ht="12.25" customHeight="1" outlineLevel="1" spans="1:22">
      <c r="A231" s="127"/>
      <c r="B231" s="127"/>
      <c r="C231" s="133" t="s">
        <v>1076</v>
      </c>
      <c r="D231" s="127"/>
      <c r="E231" s="127"/>
      <c r="F231" s="127"/>
      <c r="G231" s="127"/>
      <c r="H231" s="128">
        <f>SUBTOTAL(9,H232:H233)</f>
        <v>2</v>
      </c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</row>
    <row r="232" ht="12.25" customHeight="1" outlineLevel="2" spans="1:22">
      <c r="A232" s="127">
        <v>164</v>
      </c>
      <c r="B232" s="127">
        <v>2024010476</v>
      </c>
      <c r="C232" s="127" t="s">
        <v>142</v>
      </c>
      <c r="D232" s="127" t="s">
        <v>915</v>
      </c>
      <c r="E232" s="127" t="s">
        <v>1032</v>
      </c>
      <c r="F232" s="127" t="s">
        <v>718</v>
      </c>
      <c r="G232" s="127" t="s">
        <v>896</v>
      </c>
      <c r="H232" s="128">
        <v>1</v>
      </c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</row>
    <row r="233" ht="12.25" customHeight="1" outlineLevel="2" spans="1:22">
      <c r="A233" s="127">
        <v>165</v>
      </c>
      <c r="B233" s="127">
        <v>2024010476</v>
      </c>
      <c r="C233" s="127" t="s">
        <v>142</v>
      </c>
      <c r="D233" s="127" t="s">
        <v>915</v>
      </c>
      <c r="E233" s="127" t="s">
        <v>1031</v>
      </c>
      <c r="F233" s="127" t="s">
        <v>718</v>
      </c>
      <c r="G233" s="127" t="s">
        <v>896</v>
      </c>
      <c r="H233" s="128">
        <v>1</v>
      </c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</row>
    <row r="234" outlineLevel="1" spans="1:22">
      <c r="A234" s="127"/>
      <c r="B234" s="128"/>
      <c r="C234" s="129" t="s">
        <v>1077</v>
      </c>
      <c r="D234" s="128"/>
      <c r="E234" s="128"/>
      <c r="F234" s="128"/>
      <c r="G234" s="128"/>
      <c r="H234" s="128">
        <f>SUBTOTAL(9,H235)</f>
        <v>8</v>
      </c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</row>
    <row r="235" outlineLevel="2" spans="1:22">
      <c r="A235" s="127">
        <v>166</v>
      </c>
      <c r="B235" s="128">
        <v>2024010487</v>
      </c>
      <c r="C235" s="128" t="s">
        <v>208</v>
      </c>
      <c r="D235" s="128" t="s">
        <v>889</v>
      </c>
      <c r="E235" s="128" t="s">
        <v>1078</v>
      </c>
      <c r="F235" s="128" t="s">
        <v>718</v>
      </c>
      <c r="G235" s="128" t="s">
        <v>891</v>
      </c>
      <c r="H235" s="128">
        <v>8</v>
      </c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</row>
    <row r="236" outlineLevel="1" spans="1:22">
      <c r="A236" s="127"/>
      <c r="B236" s="128"/>
      <c r="C236" s="129" t="s">
        <v>1079</v>
      </c>
      <c r="D236" s="128"/>
      <c r="E236" s="128"/>
      <c r="F236" s="128"/>
      <c r="G236" s="128"/>
      <c r="H236" s="128">
        <f>SUBTOTAL(9,H237:H238)</f>
        <v>9</v>
      </c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</row>
    <row r="237" outlineLevel="2" spans="1:22">
      <c r="A237" s="127">
        <v>167</v>
      </c>
      <c r="B237" s="128">
        <v>2024010478</v>
      </c>
      <c r="C237" s="128" t="s">
        <v>196</v>
      </c>
      <c r="D237" s="128" t="s">
        <v>915</v>
      </c>
      <c r="E237" s="128" t="s">
        <v>1024</v>
      </c>
      <c r="F237" s="128" t="s">
        <v>718</v>
      </c>
      <c r="G237" s="128" t="s">
        <v>891</v>
      </c>
      <c r="H237" s="128">
        <v>8</v>
      </c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</row>
    <row r="238" outlineLevel="2" spans="1:22">
      <c r="A238" s="127">
        <v>168</v>
      </c>
      <c r="B238" s="128">
        <v>2024010478</v>
      </c>
      <c r="C238" s="132" t="s">
        <v>196</v>
      </c>
      <c r="D238" s="132" t="s">
        <v>915</v>
      </c>
      <c r="E238" s="132" t="s">
        <v>978</v>
      </c>
      <c r="F238" s="132" t="s">
        <v>718</v>
      </c>
      <c r="G238" s="132" t="s">
        <v>896</v>
      </c>
      <c r="H238" s="128">
        <v>1</v>
      </c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</row>
    <row r="239" outlineLevel="1" spans="1:22">
      <c r="A239" s="127"/>
      <c r="B239" s="128"/>
      <c r="C239" s="142" t="s">
        <v>860</v>
      </c>
      <c r="D239" s="132"/>
      <c r="E239" s="132"/>
      <c r="F239" s="132"/>
      <c r="G239" s="132"/>
      <c r="H239" s="128">
        <f>SUBTOTAL(9,H240:H242)</f>
        <v>9</v>
      </c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</row>
    <row r="240" outlineLevel="2" spans="1:22">
      <c r="A240" s="127">
        <v>169</v>
      </c>
      <c r="B240" s="128">
        <v>2024010527</v>
      </c>
      <c r="C240" s="132" t="s">
        <v>90</v>
      </c>
      <c r="D240" s="132" t="s">
        <v>1080</v>
      </c>
      <c r="E240" s="132" t="s">
        <v>1081</v>
      </c>
      <c r="F240" s="132" t="s">
        <v>718</v>
      </c>
      <c r="G240" s="132" t="s">
        <v>891</v>
      </c>
      <c r="H240" s="128">
        <v>8</v>
      </c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</row>
    <row r="241" outlineLevel="2" spans="1:22">
      <c r="A241" s="127">
        <v>170</v>
      </c>
      <c r="B241" s="128">
        <v>2024010527</v>
      </c>
      <c r="C241" s="132" t="s">
        <v>90</v>
      </c>
      <c r="D241" s="132" t="s">
        <v>1080</v>
      </c>
      <c r="E241" s="128" t="s">
        <v>894</v>
      </c>
      <c r="F241" s="128" t="s">
        <v>718</v>
      </c>
      <c r="G241" s="128" t="s">
        <v>896</v>
      </c>
      <c r="H241" s="128">
        <v>1</v>
      </c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</row>
    <row r="242" outlineLevel="2" spans="1:22">
      <c r="A242" s="127">
        <v>171</v>
      </c>
      <c r="B242" s="128">
        <v>2024010527</v>
      </c>
      <c r="C242" s="132" t="s">
        <v>90</v>
      </c>
      <c r="D242" s="132" t="s">
        <v>1080</v>
      </c>
      <c r="E242" s="128" t="s">
        <v>898</v>
      </c>
      <c r="F242" s="127" t="s">
        <v>895</v>
      </c>
      <c r="G242" s="128" t="s">
        <v>899</v>
      </c>
      <c r="H242" s="128">
        <v>0</v>
      </c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</row>
    <row r="243" outlineLevel="1" spans="1:22">
      <c r="A243" s="127"/>
      <c r="B243" s="127"/>
      <c r="C243" s="133" t="s">
        <v>1082</v>
      </c>
      <c r="D243" s="127"/>
      <c r="E243" s="127"/>
      <c r="F243" s="127"/>
      <c r="G243" s="127"/>
      <c r="H243" s="128">
        <f>SUBTOTAL(9,H244:H246)</f>
        <v>9</v>
      </c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</row>
    <row r="244" outlineLevel="2" spans="1:22">
      <c r="A244" s="127">
        <v>172</v>
      </c>
      <c r="B244" s="127">
        <v>2024010553</v>
      </c>
      <c r="C244" s="127" t="s">
        <v>74</v>
      </c>
      <c r="D244" s="127" t="s">
        <v>957</v>
      </c>
      <c r="E244" s="127" t="s">
        <v>1083</v>
      </c>
      <c r="F244" s="127" t="s">
        <v>718</v>
      </c>
      <c r="G244" s="127" t="s">
        <v>728</v>
      </c>
      <c r="H244" s="128">
        <v>8</v>
      </c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</row>
    <row r="245" outlineLevel="2" spans="1:22">
      <c r="A245" s="127">
        <v>173</v>
      </c>
      <c r="B245" s="128">
        <v>2024010553</v>
      </c>
      <c r="C245" s="128" t="s">
        <v>74</v>
      </c>
      <c r="D245" s="128" t="s">
        <v>987</v>
      </c>
      <c r="E245" s="128" t="s">
        <v>1084</v>
      </c>
      <c r="F245" s="128" t="s">
        <v>718</v>
      </c>
      <c r="G245" s="128" t="s">
        <v>896</v>
      </c>
      <c r="H245" s="128">
        <v>1</v>
      </c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</row>
    <row r="246" outlineLevel="2" spans="1:22">
      <c r="A246" s="127">
        <v>174</v>
      </c>
      <c r="B246" s="128">
        <v>2024010553</v>
      </c>
      <c r="C246" s="128" t="s">
        <v>74</v>
      </c>
      <c r="D246" s="128" t="s">
        <v>987</v>
      </c>
      <c r="E246" s="128" t="s">
        <v>1085</v>
      </c>
      <c r="F246" s="128" t="s">
        <v>718</v>
      </c>
      <c r="G246" s="128" t="s">
        <v>732</v>
      </c>
      <c r="H246" s="128">
        <v>0</v>
      </c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</row>
    <row r="247" outlineLevel="1" spans="1:22">
      <c r="A247" s="127"/>
      <c r="B247" s="128"/>
      <c r="C247" s="129" t="s">
        <v>1086</v>
      </c>
      <c r="D247" s="128"/>
      <c r="E247" s="128"/>
      <c r="F247" s="128"/>
      <c r="G247" s="128"/>
      <c r="H247" s="128">
        <f>SUBTOTAL(9,H248:H249)</f>
        <v>4</v>
      </c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</row>
    <row r="248" outlineLevel="2" spans="1:22">
      <c r="A248" s="127">
        <v>175</v>
      </c>
      <c r="B248" s="128">
        <v>2024010543</v>
      </c>
      <c r="C248" s="128" t="s">
        <v>220</v>
      </c>
      <c r="D248" s="128" t="s">
        <v>952</v>
      </c>
      <c r="E248" s="128" t="s">
        <v>953</v>
      </c>
      <c r="F248" s="128" t="s">
        <v>895</v>
      </c>
      <c r="G248" s="128" t="s">
        <v>891</v>
      </c>
      <c r="H248" s="128">
        <v>0</v>
      </c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</row>
    <row r="249" outlineLevel="2" spans="1:22">
      <c r="A249" s="127">
        <v>176</v>
      </c>
      <c r="B249" s="127">
        <v>2024010543</v>
      </c>
      <c r="C249" s="127" t="s">
        <v>220</v>
      </c>
      <c r="D249" s="127" t="s">
        <v>911</v>
      </c>
      <c r="E249" s="127" t="s">
        <v>912</v>
      </c>
      <c r="F249" s="127" t="s">
        <v>718</v>
      </c>
      <c r="G249" s="127" t="s">
        <v>913</v>
      </c>
      <c r="H249" s="128">
        <v>4</v>
      </c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</row>
    <row r="250" outlineLevel="1" spans="1:22">
      <c r="A250" s="127"/>
      <c r="B250" s="127"/>
      <c r="C250" s="133" t="s">
        <v>1087</v>
      </c>
      <c r="D250" s="127"/>
      <c r="E250" s="127"/>
      <c r="F250" s="127"/>
      <c r="G250" s="127"/>
      <c r="H250" s="128">
        <f>SUBTOTAL(9,H251)</f>
        <v>4</v>
      </c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</row>
    <row r="251" outlineLevel="2" spans="1:22">
      <c r="A251" s="127">
        <v>177</v>
      </c>
      <c r="B251" s="127">
        <v>2024010521</v>
      </c>
      <c r="C251" s="127" t="s">
        <v>161</v>
      </c>
      <c r="D251" s="127" t="s">
        <v>911</v>
      </c>
      <c r="E251" s="127" t="s">
        <v>912</v>
      </c>
      <c r="F251" s="127" t="s">
        <v>718</v>
      </c>
      <c r="G251" s="127" t="s">
        <v>913</v>
      </c>
      <c r="H251" s="128">
        <v>4</v>
      </c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</row>
    <row r="252" outlineLevel="1" spans="1:22">
      <c r="A252" s="127"/>
      <c r="B252" s="127"/>
      <c r="C252" s="133" t="s">
        <v>1088</v>
      </c>
      <c r="D252" s="127"/>
      <c r="E252" s="127"/>
      <c r="F252" s="127"/>
      <c r="G252" s="127"/>
      <c r="H252" s="128">
        <f>SUBTOTAL(9,H253)</f>
        <v>0</v>
      </c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</row>
    <row r="253" outlineLevel="2" spans="1:22">
      <c r="A253" s="127">
        <v>178</v>
      </c>
      <c r="B253" s="127">
        <v>2024010556</v>
      </c>
      <c r="C253" s="127" t="s">
        <v>329</v>
      </c>
      <c r="D253" s="127" t="s">
        <v>957</v>
      </c>
      <c r="E253" s="127" t="s">
        <v>1041</v>
      </c>
      <c r="F253" s="127" t="s">
        <v>895</v>
      </c>
      <c r="G253" s="127" t="s">
        <v>728</v>
      </c>
      <c r="H253" s="128">
        <v>0</v>
      </c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</row>
    <row r="254" outlineLevel="1" spans="1:22">
      <c r="A254" s="127"/>
      <c r="B254" s="127"/>
      <c r="C254" s="133" t="s">
        <v>867</v>
      </c>
      <c r="D254" s="127"/>
      <c r="E254" s="127"/>
      <c r="F254" s="127"/>
      <c r="G254" s="127"/>
      <c r="H254" s="128">
        <f>SUBTOTAL(9,H255:H259)</f>
        <v>10</v>
      </c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</row>
    <row r="255" outlineLevel="2" spans="1:22">
      <c r="A255" s="127">
        <v>179</v>
      </c>
      <c r="B255" s="127">
        <v>2024010578</v>
      </c>
      <c r="C255" s="127" t="s">
        <v>63</v>
      </c>
      <c r="D255" s="127" t="s">
        <v>901</v>
      </c>
      <c r="E255" s="127" t="s">
        <v>991</v>
      </c>
      <c r="F255" s="127" t="s">
        <v>718</v>
      </c>
      <c r="G255" s="127" t="s">
        <v>905</v>
      </c>
      <c r="H255" s="128">
        <v>6</v>
      </c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</row>
    <row r="256" outlineLevel="2" spans="1:22">
      <c r="A256" s="127">
        <v>180</v>
      </c>
      <c r="B256" s="127">
        <v>2024010578</v>
      </c>
      <c r="C256" s="127" t="s">
        <v>63</v>
      </c>
      <c r="D256" s="127" t="s">
        <v>901</v>
      </c>
      <c r="E256" s="127" t="s">
        <v>925</v>
      </c>
      <c r="F256" s="127" t="s">
        <v>718</v>
      </c>
      <c r="G256" s="127" t="s">
        <v>908</v>
      </c>
      <c r="H256" s="128">
        <v>2</v>
      </c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</row>
    <row r="257" outlineLevel="2" spans="1:22">
      <c r="A257" s="127">
        <v>181</v>
      </c>
      <c r="B257" s="128">
        <v>2024010578</v>
      </c>
      <c r="C257" s="128" t="s">
        <v>63</v>
      </c>
      <c r="D257" s="128" t="s">
        <v>901</v>
      </c>
      <c r="E257" s="128" t="s">
        <v>1089</v>
      </c>
      <c r="F257" s="128" t="s">
        <v>718</v>
      </c>
      <c r="G257" s="128" t="s">
        <v>896</v>
      </c>
      <c r="H257" s="128">
        <v>1</v>
      </c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</row>
    <row r="258" outlineLevel="2" spans="1:22">
      <c r="A258" s="127">
        <v>182</v>
      </c>
      <c r="B258" s="128">
        <v>2024010578</v>
      </c>
      <c r="C258" s="128" t="s">
        <v>63</v>
      </c>
      <c r="D258" s="128" t="s">
        <v>901</v>
      </c>
      <c r="E258" s="128" t="s">
        <v>1004</v>
      </c>
      <c r="F258" s="128" t="s">
        <v>718</v>
      </c>
      <c r="G258" s="128" t="s">
        <v>896</v>
      </c>
      <c r="H258" s="128">
        <v>1</v>
      </c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</row>
    <row r="259" outlineLevel="2" spans="1:22">
      <c r="A259" s="127">
        <v>183</v>
      </c>
      <c r="B259" s="128">
        <v>2024010578</v>
      </c>
      <c r="C259" s="128" t="s">
        <v>63</v>
      </c>
      <c r="D259" s="128" t="s">
        <v>1023</v>
      </c>
      <c r="E259" s="128" t="s">
        <v>1002</v>
      </c>
      <c r="F259" s="128" t="s">
        <v>718</v>
      </c>
      <c r="G259" s="128" t="s">
        <v>728</v>
      </c>
      <c r="H259" s="128">
        <v>0</v>
      </c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</row>
    <row r="260" outlineLevel="1" spans="1:22">
      <c r="A260" s="127"/>
      <c r="B260" s="127"/>
      <c r="C260" s="133" t="s">
        <v>1090</v>
      </c>
      <c r="D260" s="127"/>
      <c r="E260" s="127"/>
      <c r="F260" s="128"/>
      <c r="G260" s="127"/>
      <c r="H260" s="128">
        <f>SUBTOTAL(9,H261)</f>
        <v>0</v>
      </c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</row>
    <row r="261" outlineLevel="2" spans="1:22">
      <c r="A261" s="127">
        <v>184</v>
      </c>
      <c r="B261" s="127">
        <v>2024010497</v>
      </c>
      <c r="C261" s="127" t="s">
        <v>240</v>
      </c>
      <c r="D261" s="127" t="s">
        <v>901</v>
      </c>
      <c r="E261" s="127" t="s">
        <v>953</v>
      </c>
      <c r="F261" s="128" t="s">
        <v>895</v>
      </c>
      <c r="G261" s="127" t="s">
        <v>893</v>
      </c>
      <c r="H261" s="128">
        <v>0</v>
      </c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outlineLevel="1" spans="1:22">
      <c r="A262" s="127"/>
      <c r="B262" s="128"/>
      <c r="C262" s="129" t="s">
        <v>876</v>
      </c>
      <c r="D262" s="128"/>
      <c r="E262" s="128"/>
      <c r="F262" s="128"/>
      <c r="G262" s="128"/>
      <c r="H262" s="128">
        <f>SUBTOTAL(9,H263:H267)</f>
        <v>4</v>
      </c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</row>
    <row r="263" outlineLevel="2" spans="1:22">
      <c r="A263" s="127">
        <v>185</v>
      </c>
      <c r="B263" s="128">
        <v>2024010519</v>
      </c>
      <c r="C263" s="128" t="s">
        <v>70</v>
      </c>
      <c r="D263" s="128" t="s">
        <v>952</v>
      </c>
      <c r="E263" s="128" t="s">
        <v>953</v>
      </c>
      <c r="F263" s="128" t="s">
        <v>895</v>
      </c>
      <c r="G263" s="128" t="s">
        <v>891</v>
      </c>
      <c r="H263" s="128">
        <v>0</v>
      </c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</row>
    <row r="264" outlineLevel="2" spans="1:22">
      <c r="A264" s="127">
        <v>186</v>
      </c>
      <c r="B264" s="127">
        <v>2024010519</v>
      </c>
      <c r="C264" s="127" t="s">
        <v>70</v>
      </c>
      <c r="D264" s="127" t="s">
        <v>911</v>
      </c>
      <c r="E264" s="127" t="s">
        <v>912</v>
      </c>
      <c r="F264" s="127" t="s">
        <v>718</v>
      </c>
      <c r="G264" s="127" t="s">
        <v>913</v>
      </c>
      <c r="H264" s="128">
        <v>4</v>
      </c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</row>
    <row r="265" outlineLevel="2" spans="1:22">
      <c r="A265" s="127">
        <v>187</v>
      </c>
      <c r="B265" s="128">
        <v>2024010519</v>
      </c>
      <c r="C265" s="128" t="s">
        <v>70</v>
      </c>
      <c r="D265" s="128" t="s">
        <v>952</v>
      </c>
      <c r="E265" s="128" t="s">
        <v>897</v>
      </c>
      <c r="F265" s="128" t="s">
        <v>718</v>
      </c>
      <c r="G265" s="128" t="s">
        <v>896</v>
      </c>
      <c r="H265" s="128">
        <v>0</v>
      </c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</row>
    <row r="266" outlineLevel="2" spans="1:22">
      <c r="A266" s="127">
        <v>188</v>
      </c>
      <c r="B266" s="128">
        <v>2024010519</v>
      </c>
      <c r="C266" s="128" t="s">
        <v>70</v>
      </c>
      <c r="D266" s="128" t="s">
        <v>952</v>
      </c>
      <c r="E266" s="128" t="s">
        <v>1091</v>
      </c>
      <c r="F266" s="128" t="s">
        <v>718</v>
      </c>
      <c r="G266" s="128" t="s">
        <v>896</v>
      </c>
      <c r="H266" s="128">
        <v>0</v>
      </c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</row>
    <row r="267" outlineLevel="2" spans="1:22">
      <c r="A267" s="127">
        <v>189</v>
      </c>
      <c r="B267" s="128">
        <v>2024010519</v>
      </c>
      <c r="C267" s="128" t="s">
        <v>70</v>
      </c>
      <c r="D267" s="128" t="s">
        <v>952</v>
      </c>
      <c r="E267" s="128" t="s">
        <v>1092</v>
      </c>
      <c r="F267" s="128" t="s">
        <v>718</v>
      </c>
      <c r="G267" s="132" t="s">
        <v>896</v>
      </c>
      <c r="H267" s="128">
        <v>0</v>
      </c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</row>
    <row r="268" outlineLevel="1" spans="1:22">
      <c r="A268" s="127"/>
      <c r="B268" s="127"/>
      <c r="C268" s="129" t="s">
        <v>800</v>
      </c>
      <c r="D268" s="128"/>
      <c r="E268" s="128"/>
      <c r="F268" s="128"/>
      <c r="G268" s="128"/>
      <c r="H268" s="128">
        <f>SUBTOTAL(9,H269:H270)</f>
        <v>14</v>
      </c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</row>
    <row r="269" outlineLevel="2" spans="1:22">
      <c r="A269" s="127">
        <v>190</v>
      </c>
      <c r="B269" s="127">
        <v>2024010583</v>
      </c>
      <c r="C269" s="128" t="s">
        <v>144</v>
      </c>
      <c r="D269" s="128" t="s">
        <v>889</v>
      </c>
      <c r="E269" s="128" t="s">
        <v>929</v>
      </c>
      <c r="F269" s="128" t="s">
        <v>718</v>
      </c>
      <c r="G269" s="128" t="s">
        <v>905</v>
      </c>
      <c r="H269" s="128">
        <v>6</v>
      </c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</row>
    <row r="270" outlineLevel="2" spans="1:22">
      <c r="A270" s="127">
        <v>191</v>
      </c>
      <c r="B270" s="127">
        <v>2024010583</v>
      </c>
      <c r="C270" s="128" t="s">
        <v>144</v>
      </c>
      <c r="D270" s="128" t="s">
        <v>889</v>
      </c>
      <c r="E270" s="128" t="s">
        <v>1093</v>
      </c>
      <c r="F270" s="128" t="s">
        <v>718</v>
      </c>
      <c r="G270" s="128" t="s">
        <v>899</v>
      </c>
      <c r="H270" s="128">
        <v>8</v>
      </c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</row>
    <row r="271" outlineLevel="1" spans="1:22">
      <c r="A271" s="127"/>
      <c r="B271" s="127"/>
      <c r="C271" s="129" t="s">
        <v>1094</v>
      </c>
      <c r="D271" s="128"/>
      <c r="E271" s="128"/>
      <c r="F271" s="128"/>
      <c r="G271" s="128"/>
      <c r="H271" s="128">
        <f>SUBTOTAL(9,H272)</f>
        <v>8</v>
      </c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</row>
    <row r="272" outlineLevel="2" spans="1:22">
      <c r="A272" s="127">
        <v>192</v>
      </c>
      <c r="B272" s="127">
        <v>2024010483</v>
      </c>
      <c r="C272" s="128" t="s">
        <v>148</v>
      </c>
      <c r="D272" s="128"/>
      <c r="E272" s="128" t="s">
        <v>1095</v>
      </c>
      <c r="F272" s="128" t="s">
        <v>718</v>
      </c>
      <c r="G272" s="128" t="s">
        <v>891</v>
      </c>
      <c r="H272" s="128">
        <v>8</v>
      </c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opLeftCell="A20" workbookViewId="0">
      <selection activeCell="E23" sqref="E23"/>
    </sheetView>
  </sheetViews>
  <sheetFormatPr defaultColWidth="9" defaultRowHeight="14.4" outlineLevelCol="2"/>
  <cols>
    <col min="1" max="2" width="9" style="24"/>
  </cols>
  <sheetData>
    <row r="1" spans="1:3">
      <c r="A1" s="24" t="s">
        <v>184</v>
      </c>
      <c r="B1" s="24">
        <v>15</v>
      </c>
      <c r="C1">
        <f>IF(B1&gt;20,20,B1)</f>
        <v>15</v>
      </c>
    </row>
    <row r="2" spans="1:3">
      <c r="A2" s="125" t="s">
        <v>146</v>
      </c>
      <c r="B2" s="24">
        <v>32</v>
      </c>
      <c r="C2">
        <f t="shared" ref="C2:C33" si="0">IF(B2&gt;20,20,B2)</f>
        <v>20</v>
      </c>
    </row>
    <row r="3" spans="1:3">
      <c r="A3" s="125" t="s">
        <v>212</v>
      </c>
      <c r="B3" s="24">
        <v>4</v>
      </c>
      <c r="C3">
        <f t="shared" si="0"/>
        <v>4</v>
      </c>
    </row>
    <row r="4" spans="1:3">
      <c r="A4" s="125" t="s">
        <v>336</v>
      </c>
      <c r="B4" s="24">
        <v>9</v>
      </c>
      <c r="C4">
        <f t="shared" si="0"/>
        <v>9</v>
      </c>
    </row>
    <row r="5" spans="1:3">
      <c r="A5" s="125" t="s">
        <v>112</v>
      </c>
      <c r="B5" s="24">
        <v>48</v>
      </c>
      <c r="C5">
        <f t="shared" si="0"/>
        <v>20</v>
      </c>
    </row>
    <row r="6" spans="1:3">
      <c r="A6" s="125" t="s">
        <v>130</v>
      </c>
      <c r="B6" s="24">
        <v>9</v>
      </c>
      <c r="C6">
        <f t="shared" si="0"/>
        <v>9</v>
      </c>
    </row>
    <row r="7" spans="1:3">
      <c r="A7" s="125" t="s">
        <v>136</v>
      </c>
      <c r="B7" s="24">
        <v>14</v>
      </c>
      <c r="C7">
        <f t="shared" si="0"/>
        <v>14</v>
      </c>
    </row>
    <row r="8" spans="1:3">
      <c r="A8" s="125" t="s">
        <v>99</v>
      </c>
      <c r="B8" s="24">
        <v>8</v>
      </c>
      <c r="C8">
        <f t="shared" si="0"/>
        <v>8</v>
      </c>
    </row>
    <row r="9" spans="1:3">
      <c r="A9" s="125" t="s">
        <v>206</v>
      </c>
      <c r="B9" s="24">
        <v>0</v>
      </c>
      <c r="C9">
        <f t="shared" si="0"/>
        <v>0</v>
      </c>
    </row>
    <row r="10" spans="1:3">
      <c r="A10" s="125" t="s">
        <v>110</v>
      </c>
      <c r="B10" s="24">
        <v>8</v>
      </c>
      <c r="C10">
        <f t="shared" si="0"/>
        <v>8</v>
      </c>
    </row>
    <row r="11" spans="1:3">
      <c r="A11" s="125" t="s">
        <v>78</v>
      </c>
      <c r="B11" s="24">
        <v>0</v>
      </c>
      <c r="C11">
        <f t="shared" si="0"/>
        <v>0</v>
      </c>
    </row>
    <row r="12" spans="1:3">
      <c r="A12" s="125" t="s">
        <v>56</v>
      </c>
      <c r="B12" s="24">
        <v>9</v>
      </c>
      <c r="C12">
        <f t="shared" si="0"/>
        <v>9</v>
      </c>
    </row>
    <row r="13" spans="1:3">
      <c r="A13" s="125" t="s">
        <v>225</v>
      </c>
      <c r="B13" s="24">
        <v>17</v>
      </c>
      <c r="C13">
        <f t="shared" si="0"/>
        <v>17</v>
      </c>
    </row>
    <row r="14" spans="1:3">
      <c r="A14" s="125" t="s">
        <v>94</v>
      </c>
      <c r="B14" s="24">
        <v>8</v>
      </c>
      <c r="C14">
        <f t="shared" si="0"/>
        <v>8</v>
      </c>
    </row>
    <row r="15" spans="1:3">
      <c r="A15" s="125" t="s">
        <v>118</v>
      </c>
      <c r="B15" s="24">
        <v>0</v>
      </c>
      <c r="C15">
        <f t="shared" si="0"/>
        <v>0</v>
      </c>
    </row>
    <row r="16" spans="1:3">
      <c r="A16" s="125" t="s">
        <v>102</v>
      </c>
      <c r="B16" s="24">
        <v>0</v>
      </c>
      <c r="C16">
        <f t="shared" si="0"/>
        <v>0</v>
      </c>
    </row>
    <row r="17" spans="1:3">
      <c r="A17" s="125" t="s">
        <v>82</v>
      </c>
      <c r="B17" s="24">
        <v>7</v>
      </c>
      <c r="C17">
        <f t="shared" si="0"/>
        <v>7</v>
      </c>
    </row>
    <row r="18" spans="1:3">
      <c r="A18" s="125" t="s">
        <v>224</v>
      </c>
      <c r="B18" s="24">
        <v>0</v>
      </c>
      <c r="C18">
        <f t="shared" si="0"/>
        <v>0</v>
      </c>
    </row>
    <row r="19" spans="1:3">
      <c r="A19" s="125" t="s">
        <v>236</v>
      </c>
      <c r="B19" s="24">
        <v>10</v>
      </c>
      <c r="C19">
        <f t="shared" si="0"/>
        <v>10</v>
      </c>
    </row>
    <row r="20" spans="1:3">
      <c r="A20" s="125" t="s">
        <v>108</v>
      </c>
      <c r="B20" s="24">
        <v>8</v>
      </c>
      <c r="C20">
        <f t="shared" si="0"/>
        <v>8</v>
      </c>
    </row>
    <row r="21" spans="1:3">
      <c r="A21" s="125" t="s">
        <v>85</v>
      </c>
      <c r="B21" s="24">
        <v>22</v>
      </c>
      <c r="C21">
        <f t="shared" si="0"/>
        <v>20</v>
      </c>
    </row>
    <row r="22" spans="1:3">
      <c r="A22" s="125" t="s">
        <v>96</v>
      </c>
      <c r="B22" s="24">
        <v>28</v>
      </c>
      <c r="C22">
        <f t="shared" si="0"/>
        <v>20</v>
      </c>
    </row>
    <row r="23" spans="1:3">
      <c r="A23" s="125" t="s">
        <v>248</v>
      </c>
      <c r="B23" s="24">
        <v>1</v>
      </c>
      <c r="C23">
        <f t="shared" si="0"/>
        <v>1</v>
      </c>
    </row>
    <row r="24" spans="1:3">
      <c r="A24" s="125" t="s">
        <v>179</v>
      </c>
      <c r="B24" s="24">
        <v>27</v>
      </c>
      <c r="C24">
        <v>27</v>
      </c>
    </row>
    <row r="25" spans="1:3">
      <c r="A25" s="125" t="s">
        <v>280</v>
      </c>
      <c r="B25" s="24">
        <v>0</v>
      </c>
      <c r="C25">
        <f t="shared" si="0"/>
        <v>0</v>
      </c>
    </row>
    <row r="26" spans="1:3">
      <c r="A26" s="125" t="s">
        <v>76</v>
      </c>
      <c r="B26" s="24">
        <v>0</v>
      </c>
      <c r="C26">
        <f t="shared" si="0"/>
        <v>0</v>
      </c>
    </row>
    <row r="27" spans="1:3">
      <c r="A27" s="125" t="s">
        <v>132</v>
      </c>
      <c r="B27" s="24">
        <v>20</v>
      </c>
      <c r="C27">
        <f t="shared" si="0"/>
        <v>20</v>
      </c>
    </row>
    <row r="28" spans="1:3">
      <c r="A28" s="125" t="s">
        <v>337</v>
      </c>
      <c r="B28" s="24">
        <v>1</v>
      </c>
      <c r="C28">
        <f t="shared" si="0"/>
        <v>1</v>
      </c>
    </row>
    <row r="29" spans="1:3">
      <c r="A29" s="125" t="s">
        <v>61</v>
      </c>
      <c r="B29" s="24">
        <v>8</v>
      </c>
      <c r="C29">
        <f t="shared" si="0"/>
        <v>8</v>
      </c>
    </row>
    <row r="30" spans="1:3">
      <c r="A30" s="125" t="s">
        <v>124</v>
      </c>
      <c r="B30" s="24">
        <v>4</v>
      </c>
      <c r="C30">
        <f t="shared" si="0"/>
        <v>4</v>
      </c>
    </row>
    <row r="31" spans="1:3">
      <c r="A31" s="125" t="s">
        <v>140</v>
      </c>
      <c r="B31" s="24">
        <v>1</v>
      </c>
      <c r="C31">
        <f t="shared" si="0"/>
        <v>1</v>
      </c>
    </row>
    <row r="32" spans="1:3">
      <c r="A32" s="125" t="s">
        <v>54</v>
      </c>
      <c r="B32" s="24">
        <v>2</v>
      </c>
      <c r="C32">
        <f t="shared" si="0"/>
        <v>2</v>
      </c>
    </row>
    <row r="33" spans="1:3">
      <c r="A33" s="125" t="s">
        <v>163</v>
      </c>
      <c r="B33" s="24">
        <v>24</v>
      </c>
      <c r="C33">
        <f t="shared" si="0"/>
        <v>20</v>
      </c>
    </row>
    <row r="34" spans="1:3">
      <c r="A34" s="125" t="s">
        <v>318</v>
      </c>
      <c r="B34" s="24">
        <v>1</v>
      </c>
      <c r="C34">
        <f t="shared" ref="C34:C79" si="1">IF(B34&gt;20,20,B34)</f>
        <v>1</v>
      </c>
    </row>
    <row r="35" spans="1:3">
      <c r="A35" s="125" t="s">
        <v>285</v>
      </c>
      <c r="B35" s="24">
        <v>6</v>
      </c>
      <c r="C35">
        <f t="shared" si="1"/>
        <v>6</v>
      </c>
    </row>
    <row r="36" spans="1:3">
      <c r="A36" s="125" t="s">
        <v>256</v>
      </c>
      <c r="B36" s="24">
        <v>8</v>
      </c>
      <c r="C36">
        <f t="shared" si="1"/>
        <v>8</v>
      </c>
    </row>
    <row r="37" spans="1:3">
      <c r="A37" s="125" t="s">
        <v>227</v>
      </c>
      <c r="B37" s="24">
        <v>0</v>
      </c>
      <c r="C37">
        <f t="shared" si="1"/>
        <v>0</v>
      </c>
    </row>
    <row r="38" spans="1:3">
      <c r="A38" s="125" t="s">
        <v>298</v>
      </c>
      <c r="B38" s="24">
        <v>8</v>
      </c>
      <c r="C38">
        <f t="shared" si="1"/>
        <v>8</v>
      </c>
    </row>
    <row r="39" spans="1:3">
      <c r="A39" s="125" t="s">
        <v>258</v>
      </c>
      <c r="B39" s="24">
        <v>8</v>
      </c>
      <c r="C39">
        <f t="shared" si="1"/>
        <v>8</v>
      </c>
    </row>
    <row r="40" spans="1:3">
      <c r="A40" s="125" t="s">
        <v>346</v>
      </c>
      <c r="B40" s="24">
        <v>1</v>
      </c>
      <c r="C40">
        <f t="shared" si="1"/>
        <v>1</v>
      </c>
    </row>
    <row r="41" spans="1:3">
      <c r="A41" s="125" t="s">
        <v>315</v>
      </c>
      <c r="B41" s="24">
        <v>0</v>
      </c>
      <c r="C41">
        <f t="shared" si="1"/>
        <v>0</v>
      </c>
    </row>
    <row r="42" spans="1:3">
      <c r="A42" s="125" t="s">
        <v>126</v>
      </c>
      <c r="B42" s="24">
        <v>6</v>
      </c>
      <c r="C42">
        <f t="shared" si="1"/>
        <v>6</v>
      </c>
    </row>
    <row r="43" spans="1:3">
      <c r="A43" s="125" t="s">
        <v>122</v>
      </c>
      <c r="B43" s="24">
        <v>8</v>
      </c>
      <c r="C43">
        <f t="shared" si="1"/>
        <v>8</v>
      </c>
    </row>
    <row r="44" spans="1:3">
      <c r="A44" s="125" t="s">
        <v>177</v>
      </c>
      <c r="B44" s="24">
        <v>2</v>
      </c>
      <c r="C44">
        <f t="shared" si="1"/>
        <v>2</v>
      </c>
    </row>
    <row r="45" spans="1:3">
      <c r="A45" s="125" t="s">
        <v>93</v>
      </c>
      <c r="B45" s="24">
        <v>9</v>
      </c>
      <c r="C45">
        <f t="shared" si="1"/>
        <v>9</v>
      </c>
    </row>
    <row r="46" spans="1:3">
      <c r="A46" s="125" t="s">
        <v>204</v>
      </c>
      <c r="B46" s="24">
        <v>6</v>
      </c>
      <c r="C46">
        <f t="shared" si="1"/>
        <v>6</v>
      </c>
    </row>
    <row r="47" spans="1:3">
      <c r="A47" s="125" t="s">
        <v>262</v>
      </c>
      <c r="B47" s="24">
        <v>6</v>
      </c>
      <c r="C47">
        <f t="shared" si="1"/>
        <v>6</v>
      </c>
    </row>
    <row r="48" spans="1:3">
      <c r="A48" s="125" t="s">
        <v>362</v>
      </c>
      <c r="B48" s="24">
        <v>8</v>
      </c>
      <c r="C48">
        <f t="shared" si="1"/>
        <v>8</v>
      </c>
    </row>
    <row r="49" spans="1:3">
      <c r="A49" s="125" t="s">
        <v>264</v>
      </c>
      <c r="B49" s="24">
        <v>0</v>
      </c>
      <c r="C49">
        <f t="shared" si="1"/>
        <v>0</v>
      </c>
    </row>
    <row r="50" spans="1:3">
      <c r="A50" s="125" t="s">
        <v>188</v>
      </c>
      <c r="B50" s="24">
        <v>11</v>
      </c>
      <c r="C50">
        <f t="shared" si="1"/>
        <v>11</v>
      </c>
    </row>
    <row r="51" spans="1:3">
      <c r="A51" s="125" t="s">
        <v>165</v>
      </c>
      <c r="B51" s="24">
        <v>8</v>
      </c>
      <c r="C51">
        <f t="shared" si="1"/>
        <v>8</v>
      </c>
    </row>
    <row r="52" spans="1:3">
      <c r="A52" s="125" t="s">
        <v>152</v>
      </c>
      <c r="B52" s="24">
        <v>0</v>
      </c>
      <c r="C52">
        <f t="shared" si="1"/>
        <v>0</v>
      </c>
    </row>
    <row r="53" spans="1:3">
      <c r="A53" s="125" t="s">
        <v>209</v>
      </c>
      <c r="B53" s="24">
        <v>13</v>
      </c>
      <c r="C53">
        <f t="shared" si="1"/>
        <v>13</v>
      </c>
    </row>
    <row r="54" spans="1:3">
      <c r="A54" s="125" t="s">
        <v>156</v>
      </c>
      <c r="B54" s="24">
        <v>11</v>
      </c>
      <c r="C54">
        <f t="shared" si="1"/>
        <v>11</v>
      </c>
    </row>
    <row r="55" spans="1:3">
      <c r="A55" s="125" t="s">
        <v>173</v>
      </c>
      <c r="B55" s="24">
        <v>0</v>
      </c>
      <c r="C55">
        <f t="shared" si="1"/>
        <v>0</v>
      </c>
    </row>
    <row r="56" spans="1:3">
      <c r="A56" s="125" t="s">
        <v>332</v>
      </c>
      <c r="B56" s="24">
        <v>12</v>
      </c>
      <c r="C56">
        <f t="shared" si="1"/>
        <v>12</v>
      </c>
    </row>
    <row r="57" spans="1:3">
      <c r="A57" s="125" t="s">
        <v>59</v>
      </c>
      <c r="B57" s="24">
        <v>1</v>
      </c>
      <c r="C57">
        <f t="shared" si="1"/>
        <v>1</v>
      </c>
    </row>
    <row r="58" spans="1:3">
      <c r="A58" s="125" t="s">
        <v>80</v>
      </c>
      <c r="B58" s="24">
        <v>13</v>
      </c>
      <c r="C58">
        <f t="shared" si="1"/>
        <v>13</v>
      </c>
    </row>
    <row r="59" spans="1:3">
      <c r="A59" s="125" t="s">
        <v>65</v>
      </c>
      <c r="B59" s="24">
        <v>8</v>
      </c>
      <c r="C59">
        <f t="shared" si="1"/>
        <v>8</v>
      </c>
    </row>
    <row r="60" spans="1:3">
      <c r="A60" s="125" t="s">
        <v>301</v>
      </c>
      <c r="B60" s="24">
        <v>0</v>
      </c>
      <c r="C60">
        <f t="shared" si="1"/>
        <v>0</v>
      </c>
    </row>
    <row r="61" spans="1:3">
      <c r="A61" s="125" t="s">
        <v>288</v>
      </c>
      <c r="B61" s="24">
        <v>4</v>
      </c>
      <c r="C61">
        <f t="shared" si="1"/>
        <v>4</v>
      </c>
    </row>
    <row r="62" spans="1:3">
      <c r="A62" s="125" t="s">
        <v>169</v>
      </c>
      <c r="B62" s="24">
        <v>0</v>
      </c>
      <c r="C62">
        <f t="shared" si="1"/>
        <v>0</v>
      </c>
    </row>
    <row r="63" spans="1:3">
      <c r="A63" s="125" t="s">
        <v>58</v>
      </c>
      <c r="B63" s="24">
        <v>8</v>
      </c>
      <c r="C63">
        <f t="shared" si="1"/>
        <v>8</v>
      </c>
    </row>
    <row r="64" spans="1:3">
      <c r="A64" s="125" t="s">
        <v>52</v>
      </c>
      <c r="B64" s="24">
        <v>1</v>
      </c>
      <c r="C64">
        <f t="shared" si="1"/>
        <v>1</v>
      </c>
    </row>
    <row r="65" spans="1:3">
      <c r="A65" s="125" t="s">
        <v>168</v>
      </c>
      <c r="B65" s="24">
        <v>14</v>
      </c>
      <c r="C65">
        <f t="shared" si="1"/>
        <v>14</v>
      </c>
    </row>
    <row r="66" spans="1:3">
      <c r="A66" s="125" t="s">
        <v>97</v>
      </c>
      <c r="B66" s="24">
        <v>1</v>
      </c>
      <c r="C66">
        <f t="shared" si="1"/>
        <v>1</v>
      </c>
    </row>
    <row r="67" spans="1:3">
      <c r="A67" s="125" t="s">
        <v>142</v>
      </c>
      <c r="B67" s="24">
        <v>2</v>
      </c>
      <c r="C67">
        <f t="shared" si="1"/>
        <v>2</v>
      </c>
    </row>
    <row r="68" spans="1:3">
      <c r="A68" s="125" t="s">
        <v>208</v>
      </c>
      <c r="B68" s="24">
        <v>8</v>
      </c>
      <c r="C68">
        <f t="shared" si="1"/>
        <v>8</v>
      </c>
    </row>
    <row r="69" spans="1:3">
      <c r="A69" s="125" t="s">
        <v>196</v>
      </c>
      <c r="B69" s="24">
        <v>9</v>
      </c>
      <c r="C69">
        <f t="shared" si="1"/>
        <v>9</v>
      </c>
    </row>
    <row r="70" spans="1:3">
      <c r="A70" s="125" t="s">
        <v>90</v>
      </c>
      <c r="B70" s="24">
        <v>9</v>
      </c>
      <c r="C70">
        <f t="shared" si="1"/>
        <v>9</v>
      </c>
    </row>
    <row r="71" spans="1:3">
      <c r="A71" s="125" t="s">
        <v>74</v>
      </c>
      <c r="B71" s="24">
        <v>9</v>
      </c>
      <c r="C71">
        <f t="shared" si="1"/>
        <v>9</v>
      </c>
    </row>
    <row r="72" spans="1:3">
      <c r="A72" s="125" t="s">
        <v>220</v>
      </c>
      <c r="B72" s="24">
        <v>4</v>
      </c>
      <c r="C72">
        <f t="shared" si="1"/>
        <v>4</v>
      </c>
    </row>
    <row r="73" spans="1:3">
      <c r="A73" s="125" t="s">
        <v>161</v>
      </c>
      <c r="B73" s="24">
        <v>4</v>
      </c>
      <c r="C73">
        <f t="shared" si="1"/>
        <v>4</v>
      </c>
    </row>
    <row r="74" spans="1:3">
      <c r="A74" s="125" t="s">
        <v>329</v>
      </c>
      <c r="B74" s="24">
        <v>0</v>
      </c>
      <c r="C74">
        <f t="shared" si="1"/>
        <v>0</v>
      </c>
    </row>
    <row r="75" spans="1:3">
      <c r="A75" s="125" t="s">
        <v>63</v>
      </c>
      <c r="B75" s="24">
        <v>10</v>
      </c>
      <c r="C75">
        <f t="shared" si="1"/>
        <v>10</v>
      </c>
    </row>
    <row r="76" spans="1:3">
      <c r="A76" s="125" t="s">
        <v>240</v>
      </c>
      <c r="B76" s="24">
        <v>0</v>
      </c>
      <c r="C76">
        <f t="shared" si="1"/>
        <v>0</v>
      </c>
    </row>
    <row r="77" spans="1:3">
      <c r="A77" s="125" t="s">
        <v>70</v>
      </c>
      <c r="B77" s="24">
        <v>4</v>
      </c>
      <c r="C77">
        <f t="shared" si="1"/>
        <v>4</v>
      </c>
    </row>
    <row r="78" spans="1:3">
      <c r="A78" s="125" t="s">
        <v>144</v>
      </c>
      <c r="B78" s="24">
        <v>14</v>
      </c>
      <c r="C78">
        <f t="shared" si="1"/>
        <v>14</v>
      </c>
    </row>
    <row r="79" spans="1:3">
      <c r="A79" s="125" t="s">
        <v>148</v>
      </c>
      <c r="B79" s="24">
        <v>8</v>
      </c>
      <c r="C79">
        <f t="shared" si="1"/>
        <v>8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I19" sqref="I19"/>
    </sheetView>
  </sheetViews>
  <sheetFormatPr defaultColWidth="8.73148148148148" defaultRowHeight="14.4"/>
  <cols>
    <col min="1" max="1" width="4.62962962962963" customWidth="1"/>
    <col min="2" max="2" width="11.5" customWidth="1"/>
    <col min="3" max="3" width="7" customWidth="1"/>
    <col min="4" max="4" width="11.1296296296296" customWidth="1"/>
    <col min="5" max="5" width="42.3796296296296" customWidth="1"/>
    <col min="6" max="6" width="32.75" customWidth="1"/>
    <col min="7" max="7" width="8.62962962962963" customWidth="1"/>
    <col min="8" max="8" width="10.8796296296296" customWidth="1"/>
    <col min="9" max="10" width="8.62962962962963" customWidth="1"/>
    <col min="11" max="11" width="7.75" customWidth="1"/>
  </cols>
  <sheetData>
    <row r="1" ht="144" spans="1:11">
      <c r="A1" s="98" t="s">
        <v>700</v>
      </c>
      <c r="B1" s="99" t="s">
        <v>2</v>
      </c>
      <c r="C1" s="99" t="s">
        <v>3</v>
      </c>
      <c r="D1" s="99" t="s">
        <v>4</v>
      </c>
      <c r="E1" s="99" t="s">
        <v>701</v>
      </c>
      <c r="F1" s="99" t="s">
        <v>702</v>
      </c>
      <c r="G1" s="99" t="s">
        <v>703</v>
      </c>
      <c r="H1" s="99" t="s">
        <v>704</v>
      </c>
      <c r="I1" s="99" t="s">
        <v>705</v>
      </c>
      <c r="J1" s="99" t="s">
        <v>706</v>
      </c>
      <c r="K1" s="115" t="s">
        <v>708</v>
      </c>
    </row>
    <row r="2" spans="1:11">
      <c r="A2" s="100">
        <v>1</v>
      </c>
      <c r="B2" s="100">
        <v>2024010625</v>
      </c>
      <c r="C2" s="100" t="s">
        <v>88</v>
      </c>
      <c r="D2" s="100" t="s">
        <v>915</v>
      </c>
      <c r="E2" s="100" t="s">
        <v>1096</v>
      </c>
      <c r="F2" s="100" t="s">
        <v>721</v>
      </c>
      <c r="G2" s="100" t="s">
        <v>718</v>
      </c>
      <c r="H2" s="100" t="s">
        <v>713</v>
      </c>
      <c r="I2" s="116" t="s">
        <v>91</v>
      </c>
      <c r="J2" s="117"/>
      <c r="K2" s="117">
        <v>2</v>
      </c>
    </row>
    <row r="3" spans="1:11">
      <c r="A3" s="101">
        <v>2</v>
      </c>
      <c r="B3" s="102">
        <v>2024010480</v>
      </c>
      <c r="C3" s="101" t="s">
        <v>65</v>
      </c>
      <c r="D3" s="101" t="s">
        <v>915</v>
      </c>
      <c r="E3" s="101" t="s">
        <v>1097</v>
      </c>
      <c r="F3" s="101" t="s">
        <v>1098</v>
      </c>
      <c r="G3" s="101"/>
      <c r="H3" s="101"/>
      <c r="I3" s="118"/>
      <c r="J3" s="117"/>
      <c r="K3" s="117">
        <v>5</v>
      </c>
    </row>
    <row r="4" spans="1:11">
      <c r="A4" s="101">
        <v>3</v>
      </c>
      <c r="B4" s="101">
        <v>2024010479</v>
      </c>
      <c r="C4" s="101" t="s">
        <v>114</v>
      </c>
      <c r="D4" s="101" t="s">
        <v>915</v>
      </c>
      <c r="E4" s="101" t="s">
        <v>1097</v>
      </c>
      <c r="F4" s="101" t="s">
        <v>1098</v>
      </c>
      <c r="G4" s="101"/>
      <c r="H4" s="101"/>
      <c r="I4" s="118"/>
      <c r="J4" s="117"/>
      <c r="K4" s="117">
        <v>5</v>
      </c>
    </row>
    <row r="5" spans="1:11">
      <c r="A5" s="101">
        <v>4</v>
      </c>
      <c r="B5" s="101">
        <v>2024010484</v>
      </c>
      <c r="C5" s="101" t="s">
        <v>126</v>
      </c>
      <c r="D5" s="101" t="s">
        <v>915</v>
      </c>
      <c r="E5" s="101" t="s">
        <v>1097</v>
      </c>
      <c r="F5" s="101" t="s">
        <v>1098</v>
      </c>
      <c r="G5" s="101"/>
      <c r="H5" s="101"/>
      <c r="I5" s="118"/>
      <c r="J5" s="117"/>
      <c r="K5" s="117">
        <v>5</v>
      </c>
    </row>
    <row r="6" spans="1:11">
      <c r="A6" s="100">
        <v>5</v>
      </c>
      <c r="B6" s="101">
        <v>2024010503</v>
      </c>
      <c r="C6" s="101" t="s">
        <v>222</v>
      </c>
      <c r="D6" s="101" t="s">
        <v>915</v>
      </c>
      <c r="E6" s="101" t="s">
        <v>1097</v>
      </c>
      <c r="F6" s="101" t="s">
        <v>1098</v>
      </c>
      <c r="G6" s="101"/>
      <c r="H6" s="101"/>
      <c r="I6" s="118"/>
      <c r="J6" s="117"/>
      <c r="K6" s="117">
        <v>5</v>
      </c>
    </row>
    <row r="7" spans="1:11">
      <c r="A7" s="100">
        <v>6</v>
      </c>
      <c r="B7" s="101">
        <v>2024010480</v>
      </c>
      <c r="C7" s="103" t="s">
        <v>65</v>
      </c>
      <c r="D7" s="101" t="s">
        <v>977</v>
      </c>
      <c r="E7" s="101" t="s">
        <v>1099</v>
      </c>
      <c r="F7" s="101" t="s">
        <v>877</v>
      </c>
      <c r="G7" s="101" t="s">
        <v>718</v>
      </c>
      <c r="H7" s="101" t="s">
        <v>1100</v>
      </c>
      <c r="I7" s="118" t="s">
        <v>91</v>
      </c>
      <c r="J7" s="117"/>
      <c r="K7" s="117">
        <v>1</v>
      </c>
    </row>
    <row r="8" spans="1:11">
      <c r="A8" s="101">
        <v>7</v>
      </c>
      <c r="B8" s="101">
        <v>2024010480</v>
      </c>
      <c r="C8" s="103" t="s">
        <v>65</v>
      </c>
      <c r="D8" s="101" t="s">
        <v>977</v>
      </c>
      <c r="E8" s="38" t="s">
        <v>1101</v>
      </c>
      <c r="F8" s="38" t="s">
        <v>1102</v>
      </c>
      <c r="G8" s="38" t="s">
        <v>895</v>
      </c>
      <c r="H8" s="38" t="s">
        <v>732</v>
      </c>
      <c r="I8" s="119"/>
      <c r="J8" s="117"/>
      <c r="K8" s="117">
        <v>0</v>
      </c>
    </row>
    <row r="9" spans="1:11">
      <c r="A9" s="101">
        <v>8</v>
      </c>
      <c r="B9" s="101">
        <v>2024010465</v>
      </c>
      <c r="C9" s="101" t="s">
        <v>110</v>
      </c>
      <c r="D9" s="101" t="s">
        <v>1103</v>
      </c>
      <c r="E9" s="38" t="s">
        <v>1101</v>
      </c>
      <c r="F9" s="38" t="s">
        <v>1102</v>
      </c>
      <c r="G9" s="38" t="s">
        <v>895</v>
      </c>
      <c r="H9" s="38" t="s">
        <v>732</v>
      </c>
      <c r="I9" s="119"/>
      <c r="J9" s="117"/>
      <c r="K9" s="117">
        <v>0</v>
      </c>
    </row>
    <row r="10" spans="1:11">
      <c r="A10" s="101">
        <v>9</v>
      </c>
      <c r="B10" s="101">
        <v>2024010475</v>
      </c>
      <c r="C10" s="103" t="s">
        <v>99</v>
      </c>
      <c r="D10" s="101" t="s">
        <v>977</v>
      </c>
      <c r="E10" s="38" t="s">
        <v>1097</v>
      </c>
      <c r="F10" s="38" t="s">
        <v>1098</v>
      </c>
      <c r="G10" s="38"/>
      <c r="H10" s="38"/>
      <c r="I10" s="119"/>
      <c r="J10" s="120"/>
      <c r="K10" s="120">
        <v>5</v>
      </c>
    </row>
    <row r="11" spans="1:11">
      <c r="A11" s="100">
        <v>10</v>
      </c>
      <c r="B11" s="101">
        <v>2024010475</v>
      </c>
      <c r="C11" s="103" t="s">
        <v>99</v>
      </c>
      <c r="D11" s="101" t="s">
        <v>977</v>
      </c>
      <c r="E11" s="37" t="s">
        <v>1104</v>
      </c>
      <c r="F11" s="38" t="s">
        <v>1102</v>
      </c>
      <c r="G11" s="38" t="s">
        <v>718</v>
      </c>
      <c r="H11" s="38" t="s">
        <v>732</v>
      </c>
      <c r="I11" s="119" t="s">
        <v>369</v>
      </c>
      <c r="J11" s="121"/>
      <c r="K11" s="121">
        <v>0</v>
      </c>
    </row>
    <row r="12" spans="1:11">
      <c r="A12" s="100">
        <v>11</v>
      </c>
      <c r="B12" s="101">
        <v>2024010617</v>
      </c>
      <c r="C12" s="101" t="s">
        <v>58</v>
      </c>
      <c r="D12" s="104" t="s">
        <v>1023</v>
      </c>
      <c r="E12" s="105" t="s">
        <v>1105</v>
      </c>
      <c r="F12" s="105" t="s">
        <v>1106</v>
      </c>
      <c r="G12" s="105" t="s">
        <v>712</v>
      </c>
      <c r="H12" s="105" t="s">
        <v>713</v>
      </c>
      <c r="I12" s="122" t="s">
        <v>369</v>
      </c>
      <c r="J12" s="121"/>
      <c r="K12" s="121">
        <v>6</v>
      </c>
    </row>
    <row r="13" spans="1:11">
      <c r="A13" s="101">
        <v>12</v>
      </c>
      <c r="B13" s="101">
        <v>2024010481</v>
      </c>
      <c r="C13" s="101" t="s">
        <v>122</v>
      </c>
      <c r="D13" s="104" t="s">
        <v>1023</v>
      </c>
      <c r="E13" s="105" t="s">
        <v>1096</v>
      </c>
      <c r="F13" s="105" t="s">
        <v>721</v>
      </c>
      <c r="G13" s="105" t="s">
        <v>718</v>
      </c>
      <c r="H13" s="105" t="s">
        <v>713</v>
      </c>
      <c r="I13" s="122" t="s">
        <v>91</v>
      </c>
      <c r="J13" s="121"/>
      <c r="K13" s="121">
        <v>2</v>
      </c>
    </row>
    <row r="14" spans="1:11">
      <c r="A14" s="106">
        <v>13</v>
      </c>
      <c r="B14" s="106">
        <v>2024010464</v>
      </c>
      <c r="C14" s="106" t="s">
        <v>82</v>
      </c>
      <c r="D14" s="107" t="s">
        <v>957</v>
      </c>
      <c r="E14" s="108" t="s">
        <v>1107</v>
      </c>
      <c r="F14" s="108" t="s">
        <v>721</v>
      </c>
      <c r="G14" s="108" t="s">
        <v>718</v>
      </c>
      <c r="H14" s="108" t="s">
        <v>713</v>
      </c>
      <c r="I14" s="123" t="s">
        <v>91</v>
      </c>
      <c r="J14" s="124"/>
      <c r="K14" s="124">
        <v>2</v>
      </c>
    </row>
    <row r="15" spans="1:11">
      <c r="A15" s="109">
        <v>14</v>
      </c>
      <c r="B15" s="110">
        <v>2024010525</v>
      </c>
      <c r="C15" s="111" t="s">
        <v>56</v>
      </c>
      <c r="D15" s="112" t="s">
        <v>998</v>
      </c>
      <c r="E15" s="112" t="s">
        <v>1108</v>
      </c>
      <c r="F15" s="112"/>
      <c r="G15" s="112"/>
      <c r="H15" s="112"/>
      <c r="I15" s="112" t="s">
        <v>91</v>
      </c>
      <c r="J15" s="121"/>
      <c r="K15" s="121">
        <v>5</v>
      </c>
    </row>
    <row r="16" spans="1:11">
      <c r="A16" s="25">
        <v>15</v>
      </c>
      <c r="B16" s="25">
        <v>2024010483</v>
      </c>
      <c r="C16" s="25" t="s">
        <v>148</v>
      </c>
      <c r="D16" s="25"/>
      <c r="E16" s="113" t="s">
        <v>1096</v>
      </c>
      <c r="F16" s="114" t="s">
        <v>721</v>
      </c>
      <c r="G16" s="114" t="s">
        <v>718</v>
      </c>
      <c r="H16" s="114" t="s">
        <v>713</v>
      </c>
      <c r="I16" s="114" t="s">
        <v>91</v>
      </c>
      <c r="J16" s="25"/>
      <c r="K16" s="25">
        <v>2</v>
      </c>
    </row>
    <row r="17" spans="1:11">
      <c r="A17" s="25"/>
      <c r="B17" s="25"/>
      <c r="C17" s="25" t="s">
        <v>184</v>
      </c>
      <c r="D17" s="25"/>
      <c r="E17" s="25" t="s">
        <v>1109</v>
      </c>
      <c r="F17" s="25" t="s">
        <v>721</v>
      </c>
      <c r="G17" s="25" t="s">
        <v>718</v>
      </c>
      <c r="H17" s="25" t="s">
        <v>728</v>
      </c>
      <c r="I17" s="25" t="s">
        <v>369</v>
      </c>
      <c r="J17" s="25"/>
      <c r="K17" s="25">
        <v>8</v>
      </c>
    </row>
    <row r="18" spans="3:11">
      <c r="C18" t="s">
        <v>102</v>
      </c>
      <c r="E18" s="25" t="s">
        <v>1109</v>
      </c>
      <c r="F18" s="25" t="s">
        <v>721</v>
      </c>
      <c r="G18" s="25" t="s">
        <v>718</v>
      </c>
      <c r="H18" s="25" t="s">
        <v>728</v>
      </c>
      <c r="I18" t="s">
        <v>369</v>
      </c>
      <c r="K18">
        <v>8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opLeftCell="A157" workbookViewId="0">
      <selection activeCell="A169" sqref="A169"/>
    </sheetView>
  </sheetViews>
  <sheetFormatPr defaultColWidth="9" defaultRowHeight="14.4" outlineLevelCol="5"/>
  <cols>
    <col min="1" max="1" width="11.5" style="94" customWidth="1"/>
    <col min="2" max="2" width="19.1296296296296" style="94" customWidth="1"/>
    <col min="3" max="3" width="13.25" style="94" customWidth="1"/>
    <col min="4" max="4" width="25.1296296296296" style="94" customWidth="1"/>
    <col min="5" max="5" width="19.6296296296296" style="94" customWidth="1"/>
    <col min="6" max="16384" width="9" style="94"/>
  </cols>
  <sheetData>
    <row r="1" s="94" customFormat="1" ht="18" spans="1:5">
      <c r="A1" s="95" t="s">
        <v>2</v>
      </c>
      <c r="B1" s="96" t="s">
        <v>1110</v>
      </c>
      <c r="C1" s="97"/>
      <c r="D1" s="97" t="s">
        <v>1111</v>
      </c>
      <c r="E1" s="97" t="s">
        <v>1112</v>
      </c>
    </row>
    <row r="2" s="94" customFormat="1" spans="1:6">
      <c r="A2" s="94">
        <v>2024010590</v>
      </c>
      <c r="B2" s="94" t="s">
        <v>52</v>
      </c>
      <c r="C2" s="94" t="s">
        <v>368</v>
      </c>
      <c r="D2" s="81">
        <v>36</v>
      </c>
      <c r="E2" s="81">
        <v>0</v>
      </c>
      <c r="F2" s="94">
        <f>IF(D2&gt;70,70,D2)</f>
        <v>36</v>
      </c>
    </row>
    <row r="3" s="94" customFormat="1" spans="1:6">
      <c r="A3" s="81">
        <v>2024010617</v>
      </c>
      <c r="B3" s="81" t="s">
        <v>58</v>
      </c>
      <c r="C3" s="94" t="s">
        <v>1113</v>
      </c>
      <c r="D3" s="81">
        <v>95</v>
      </c>
      <c r="E3" s="81">
        <v>4</v>
      </c>
      <c r="F3" s="94">
        <f t="shared" ref="F3:F34" si="0">IF(D3&gt;70,70,D3)</f>
        <v>70</v>
      </c>
    </row>
    <row r="4" s="94" customFormat="1" spans="1:6">
      <c r="A4" s="81">
        <v>2024010578</v>
      </c>
      <c r="B4" s="81" t="s">
        <v>63</v>
      </c>
      <c r="C4" s="94" t="s">
        <v>368</v>
      </c>
      <c r="D4" s="81">
        <v>113</v>
      </c>
      <c r="E4" s="81">
        <v>0</v>
      </c>
      <c r="F4" s="94">
        <f t="shared" si="0"/>
        <v>70</v>
      </c>
    </row>
    <row r="5" s="94" customFormat="1" spans="1:6">
      <c r="A5" s="81">
        <v>2024010599</v>
      </c>
      <c r="B5" s="81" t="s">
        <v>69</v>
      </c>
      <c r="C5" s="94" t="s">
        <v>368</v>
      </c>
      <c r="D5" s="81">
        <v>64</v>
      </c>
      <c r="E5" s="81">
        <v>0</v>
      </c>
      <c r="F5" s="94">
        <f t="shared" si="0"/>
        <v>64</v>
      </c>
    </row>
    <row r="6" s="94" customFormat="1" spans="1:6">
      <c r="A6" s="81">
        <v>2024010519</v>
      </c>
      <c r="B6" s="81" t="s">
        <v>70</v>
      </c>
      <c r="C6" s="94" t="s">
        <v>1114</v>
      </c>
      <c r="D6" s="81">
        <v>28</v>
      </c>
      <c r="E6" s="81">
        <v>0</v>
      </c>
      <c r="F6" s="94">
        <f t="shared" si="0"/>
        <v>28</v>
      </c>
    </row>
    <row r="7" s="94" customFormat="1" spans="1:6">
      <c r="A7" s="81">
        <v>2024010525</v>
      </c>
      <c r="B7" s="81" t="s">
        <v>56</v>
      </c>
      <c r="C7" s="94" t="s">
        <v>1114</v>
      </c>
      <c r="D7" s="81">
        <v>80</v>
      </c>
      <c r="E7" s="81">
        <v>0</v>
      </c>
      <c r="F7" s="94">
        <f t="shared" si="0"/>
        <v>70</v>
      </c>
    </row>
    <row r="8" s="94" customFormat="1" spans="1:6">
      <c r="A8" s="81">
        <v>2024010593</v>
      </c>
      <c r="B8" s="81" t="s">
        <v>85</v>
      </c>
      <c r="C8" s="94" t="s">
        <v>368</v>
      </c>
      <c r="D8" s="81">
        <v>83</v>
      </c>
      <c r="E8" s="81">
        <v>2</v>
      </c>
      <c r="F8" s="94">
        <f t="shared" si="0"/>
        <v>70</v>
      </c>
    </row>
    <row r="9" s="94" customFormat="1" spans="1:6">
      <c r="A9" s="81">
        <v>2024010458</v>
      </c>
      <c r="B9" s="81" t="s">
        <v>72</v>
      </c>
      <c r="C9" s="94" t="s">
        <v>1115</v>
      </c>
      <c r="D9" s="81">
        <v>43</v>
      </c>
      <c r="E9" s="81">
        <v>8</v>
      </c>
      <c r="F9" s="94">
        <f t="shared" si="0"/>
        <v>43</v>
      </c>
    </row>
    <row r="10" s="94" customFormat="1" spans="1:6">
      <c r="A10" s="81">
        <v>2024010480</v>
      </c>
      <c r="B10" s="81" t="s">
        <v>65</v>
      </c>
      <c r="C10" s="94" t="s">
        <v>1115</v>
      </c>
      <c r="D10" s="81">
        <v>85</v>
      </c>
      <c r="E10" s="81">
        <v>0</v>
      </c>
      <c r="F10" s="94">
        <f t="shared" si="0"/>
        <v>70</v>
      </c>
    </row>
    <row r="11" s="94" customFormat="1" spans="1:6">
      <c r="A11" s="81">
        <v>2024010464</v>
      </c>
      <c r="B11" s="81" t="s">
        <v>82</v>
      </c>
      <c r="C11" s="94" t="s">
        <v>1115</v>
      </c>
      <c r="D11" s="81">
        <v>81</v>
      </c>
      <c r="E11" s="81">
        <v>4</v>
      </c>
      <c r="F11" s="94">
        <f t="shared" si="0"/>
        <v>70</v>
      </c>
    </row>
    <row r="12" s="94" customFormat="1" spans="1:6">
      <c r="A12" s="81">
        <v>2024010481</v>
      </c>
      <c r="B12" s="81" t="s">
        <v>122</v>
      </c>
      <c r="C12" s="94" t="s">
        <v>1115</v>
      </c>
      <c r="D12" s="81">
        <v>45</v>
      </c>
      <c r="E12" s="81">
        <v>4</v>
      </c>
      <c r="F12" s="94">
        <f t="shared" si="0"/>
        <v>45</v>
      </c>
    </row>
    <row r="13" s="94" customFormat="1" spans="1:6">
      <c r="A13" s="81">
        <v>2024010465</v>
      </c>
      <c r="B13" s="81" t="s">
        <v>110</v>
      </c>
      <c r="C13" s="94" t="s">
        <v>1115</v>
      </c>
      <c r="D13" s="81">
        <v>121</v>
      </c>
      <c r="E13" s="81">
        <v>10</v>
      </c>
      <c r="F13" s="94">
        <f t="shared" si="0"/>
        <v>70</v>
      </c>
    </row>
    <row r="14" s="94" customFormat="1" spans="1:6">
      <c r="A14" s="81">
        <v>2024010553</v>
      </c>
      <c r="B14" s="81" t="s">
        <v>74</v>
      </c>
      <c r="C14" s="94" t="s">
        <v>1116</v>
      </c>
      <c r="D14" s="81">
        <v>114</v>
      </c>
      <c r="E14" s="81">
        <v>19</v>
      </c>
      <c r="F14" s="94">
        <f t="shared" si="0"/>
        <v>70</v>
      </c>
    </row>
    <row r="15" s="94" customFormat="1" spans="1:6">
      <c r="A15" s="81">
        <v>2024010460</v>
      </c>
      <c r="B15" s="81" t="s">
        <v>83</v>
      </c>
      <c r="C15" s="94" t="s">
        <v>1115</v>
      </c>
      <c r="D15" s="81">
        <v>30</v>
      </c>
      <c r="E15" s="81">
        <v>0</v>
      </c>
      <c r="F15" s="94">
        <f t="shared" si="0"/>
        <v>30</v>
      </c>
    </row>
    <row r="16" s="94" customFormat="1" spans="1:6">
      <c r="A16" s="81">
        <v>2024010584</v>
      </c>
      <c r="B16" s="81" t="s">
        <v>61</v>
      </c>
      <c r="C16" s="94" t="s">
        <v>368</v>
      </c>
      <c r="D16" s="81">
        <v>89</v>
      </c>
      <c r="E16" s="81">
        <v>4</v>
      </c>
      <c r="F16" s="94">
        <f t="shared" si="0"/>
        <v>70</v>
      </c>
    </row>
    <row r="17" s="94" customFormat="1" spans="1:6">
      <c r="A17" s="81">
        <v>2024010482</v>
      </c>
      <c r="B17" s="81" t="s">
        <v>130</v>
      </c>
      <c r="C17" s="94" t="s">
        <v>1115</v>
      </c>
      <c r="D17" s="81">
        <v>51</v>
      </c>
      <c r="E17" s="81">
        <v>4</v>
      </c>
      <c r="F17" s="94">
        <f t="shared" si="0"/>
        <v>51</v>
      </c>
    </row>
    <row r="18" s="94" customFormat="1" spans="1:6">
      <c r="A18" s="81">
        <v>2024010608</v>
      </c>
      <c r="B18" s="81" t="s">
        <v>59</v>
      </c>
      <c r="C18" s="94" t="s">
        <v>1113</v>
      </c>
      <c r="D18" s="81">
        <v>70</v>
      </c>
      <c r="E18" s="81">
        <v>4</v>
      </c>
      <c r="F18" s="94">
        <f t="shared" si="0"/>
        <v>70</v>
      </c>
    </row>
    <row r="19" s="94" customFormat="1" spans="1:6">
      <c r="A19" s="81">
        <v>2024010461</v>
      </c>
      <c r="B19" s="81" t="s">
        <v>86</v>
      </c>
      <c r="C19" s="94" t="s">
        <v>1115</v>
      </c>
      <c r="D19" s="81">
        <v>113</v>
      </c>
      <c r="E19" s="81">
        <v>0</v>
      </c>
      <c r="F19" s="94">
        <f t="shared" si="0"/>
        <v>70</v>
      </c>
    </row>
    <row r="20" s="94" customFormat="1" spans="1:6">
      <c r="A20" s="81">
        <v>2024010605</v>
      </c>
      <c r="B20" s="81" t="s">
        <v>106</v>
      </c>
      <c r="C20" s="94" t="s">
        <v>368</v>
      </c>
      <c r="D20" s="81">
        <v>40</v>
      </c>
      <c r="E20" s="81">
        <v>2</v>
      </c>
      <c r="F20" s="94">
        <f t="shared" si="0"/>
        <v>40</v>
      </c>
    </row>
    <row r="21" s="94" customFormat="1" spans="1:6">
      <c r="A21" s="81">
        <v>2024010547</v>
      </c>
      <c r="B21" s="81" t="s">
        <v>104</v>
      </c>
      <c r="C21" s="94" t="s">
        <v>1116</v>
      </c>
      <c r="D21" s="81">
        <v>55</v>
      </c>
      <c r="E21" s="81">
        <v>0</v>
      </c>
      <c r="F21" s="94">
        <f t="shared" si="0"/>
        <v>55</v>
      </c>
    </row>
    <row r="22" s="94" customFormat="1" spans="1:6">
      <c r="A22" s="81">
        <v>2024010614</v>
      </c>
      <c r="B22" s="81" t="s">
        <v>169</v>
      </c>
      <c r="C22" s="94" t="s">
        <v>1113</v>
      </c>
      <c r="D22" s="81">
        <v>40</v>
      </c>
      <c r="E22" s="81">
        <v>4</v>
      </c>
      <c r="F22" s="94">
        <f t="shared" si="0"/>
        <v>40</v>
      </c>
    </row>
    <row r="23" s="94" customFormat="1" spans="1:6">
      <c r="A23" s="81">
        <v>2024010493</v>
      </c>
      <c r="B23" s="81" t="s">
        <v>150</v>
      </c>
      <c r="C23" s="94" t="s">
        <v>135</v>
      </c>
      <c r="D23" s="81">
        <v>75</v>
      </c>
      <c r="E23" s="81">
        <v>10</v>
      </c>
      <c r="F23" s="94">
        <f t="shared" si="0"/>
        <v>70</v>
      </c>
    </row>
    <row r="24" s="94" customFormat="1" spans="1:6">
      <c r="A24" s="81">
        <v>2024010626</v>
      </c>
      <c r="B24" s="81" t="s">
        <v>67</v>
      </c>
      <c r="C24" s="94" t="s">
        <v>1113</v>
      </c>
      <c r="D24" s="81">
        <v>10</v>
      </c>
      <c r="E24" s="81">
        <v>0</v>
      </c>
      <c r="F24" s="94">
        <f t="shared" si="0"/>
        <v>10</v>
      </c>
    </row>
    <row r="25" s="94" customFormat="1" spans="1:6">
      <c r="A25" s="81">
        <v>2024010582</v>
      </c>
      <c r="B25" s="81" t="s">
        <v>54</v>
      </c>
      <c r="C25" s="94" t="s">
        <v>368</v>
      </c>
      <c r="D25" s="81">
        <v>93</v>
      </c>
      <c r="E25" s="81">
        <v>0</v>
      </c>
      <c r="F25" s="94">
        <f t="shared" si="0"/>
        <v>70</v>
      </c>
    </row>
    <row r="26" s="94" customFormat="1" spans="1:6">
      <c r="A26" s="81">
        <v>2024010484</v>
      </c>
      <c r="B26" s="81" t="s">
        <v>126</v>
      </c>
      <c r="C26" s="94" t="s">
        <v>1115</v>
      </c>
      <c r="D26" s="81">
        <v>50</v>
      </c>
      <c r="E26" s="81">
        <v>0</v>
      </c>
      <c r="F26" s="94">
        <f t="shared" si="0"/>
        <v>50</v>
      </c>
    </row>
    <row r="27" s="94" customFormat="1" spans="1:6">
      <c r="A27" s="81">
        <v>2024010607</v>
      </c>
      <c r="B27" s="81" t="s">
        <v>97</v>
      </c>
      <c r="C27" s="94" t="s">
        <v>1113</v>
      </c>
      <c r="D27" s="81">
        <v>43</v>
      </c>
      <c r="E27" s="81">
        <v>4</v>
      </c>
      <c r="F27" s="94">
        <f t="shared" si="0"/>
        <v>43</v>
      </c>
    </row>
    <row r="28" s="94" customFormat="1" spans="1:6">
      <c r="A28" s="81">
        <v>2024010623</v>
      </c>
      <c r="B28" s="81" t="s">
        <v>78</v>
      </c>
      <c r="C28" s="94" t="s">
        <v>1113</v>
      </c>
      <c r="D28" s="81">
        <v>81</v>
      </c>
      <c r="E28" s="81">
        <v>0</v>
      </c>
      <c r="F28" s="94">
        <f t="shared" si="0"/>
        <v>70</v>
      </c>
    </row>
    <row r="29" s="94" customFormat="1" spans="1:6">
      <c r="A29" s="81">
        <v>2024010466</v>
      </c>
      <c r="B29" s="81" t="s">
        <v>165</v>
      </c>
      <c r="C29" s="94" t="s">
        <v>1115</v>
      </c>
      <c r="D29" s="81">
        <v>80</v>
      </c>
      <c r="E29" s="81">
        <v>0</v>
      </c>
      <c r="F29" s="94">
        <f t="shared" si="0"/>
        <v>70</v>
      </c>
    </row>
    <row r="30" s="94" customFormat="1" spans="1:6">
      <c r="A30" s="81">
        <v>2024010513</v>
      </c>
      <c r="B30" s="81" t="s">
        <v>116</v>
      </c>
      <c r="C30" s="94" t="s">
        <v>135</v>
      </c>
      <c r="D30" s="81">
        <v>75</v>
      </c>
      <c r="E30" s="81">
        <v>0</v>
      </c>
      <c r="F30" s="94">
        <f t="shared" si="0"/>
        <v>70</v>
      </c>
    </row>
    <row r="31" s="94" customFormat="1" spans="1:6">
      <c r="A31" s="81">
        <v>2024010539</v>
      </c>
      <c r="B31" s="81" t="s">
        <v>217</v>
      </c>
      <c r="C31" s="94" t="s">
        <v>1114</v>
      </c>
      <c r="D31" s="81">
        <v>5</v>
      </c>
      <c r="E31" s="81">
        <v>0</v>
      </c>
      <c r="F31" s="94">
        <f t="shared" si="0"/>
        <v>5</v>
      </c>
    </row>
    <row r="32" s="94" customFormat="1" spans="1:6">
      <c r="A32" s="81">
        <v>2024010581</v>
      </c>
      <c r="B32" s="81" t="s">
        <v>112</v>
      </c>
      <c r="C32" s="94" t="s">
        <v>368</v>
      </c>
      <c r="D32" s="81">
        <v>73</v>
      </c>
      <c r="E32" s="81">
        <v>0</v>
      </c>
      <c r="F32" s="94">
        <f t="shared" si="0"/>
        <v>70</v>
      </c>
    </row>
    <row r="33" s="94" customFormat="1" spans="1:6">
      <c r="A33" s="81">
        <v>2024010625</v>
      </c>
      <c r="B33" s="81" t="s">
        <v>88</v>
      </c>
      <c r="C33" s="94" t="s">
        <v>1113</v>
      </c>
      <c r="D33" s="81">
        <v>45</v>
      </c>
      <c r="E33" s="81">
        <v>0</v>
      </c>
      <c r="F33" s="94">
        <f t="shared" si="0"/>
        <v>45</v>
      </c>
    </row>
    <row r="34" s="94" customFormat="1" spans="1:6">
      <c r="A34" s="81">
        <v>2024010573</v>
      </c>
      <c r="B34" s="81" t="s">
        <v>156</v>
      </c>
      <c r="C34" s="94" t="s">
        <v>1116</v>
      </c>
      <c r="D34" s="81">
        <v>43</v>
      </c>
      <c r="E34" s="81">
        <v>0</v>
      </c>
      <c r="F34" s="94">
        <f t="shared" si="0"/>
        <v>43</v>
      </c>
    </row>
    <row r="35" s="94" customFormat="1" spans="1:6">
      <c r="A35" s="81">
        <v>2024010580</v>
      </c>
      <c r="B35" s="81" t="s">
        <v>132</v>
      </c>
      <c r="C35" s="94" t="s">
        <v>368</v>
      </c>
      <c r="D35" s="81">
        <v>68</v>
      </c>
      <c r="E35" s="81">
        <v>0</v>
      </c>
      <c r="F35" s="94">
        <f t="shared" ref="F35:F66" si="1">IF(D35&gt;70,70,D35)</f>
        <v>68</v>
      </c>
    </row>
    <row r="36" s="94" customFormat="1" spans="1:6">
      <c r="A36" s="81">
        <v>2024010611</v>
      </c>
      <c r="B36" s="81" t="s">
        <v>136</v>
      </c>
      <c r="C36" s="94" t="s">
        <v>1113</v>
      </c>
      <c r="D36" s="81">
        <v>68</v>
      </c>
      <c r="E36" s="81">
        <v>0</v>
      </c>
      <c r="F36" s="94">
        <f t="shared" si="1"/>
        <v>68</v>
      </c>
    </row>
    <row r="37" s="94" customFormat="1" spans="1:6">
      <c r="A37" s="81">
        <v>2024010616</v>
      </c>
      <c r="B37" s="81" t="s">
        <v>256</v>
      </c>
      <c r="C37" s="94" t="s">
        <v>1113</v>
      </c>
      <c r="D37" s="81">
        <v>68</v>
      </c>
      <c r="E37" s="81">
        <v>0</v>
      </c>
      <c r="F37" s="94">
        <f t="shared" si="1"/>
        <v>68</v>
      </c>
    </row>
    <row r="38" s="94" customFormat="1" spans="1:6">
      <c r="A38" s="81">
        <v>2024010459</v>
      </c>
      <c r="B38" s="81" t="s">
        <v>108</v>
      </c>
      <c r="C38" s="94" t="s">
        <v>1115</v>
      </c>
      <c r="D38" s="81">
        <v>63</v>
      </c>
      <c r="E38" s="81">
        <v>4</v>
      </c>
      <c r="F38" s="94">
        <f t="shared" si="1"/>
        <v>63</v>
      </c>
    </row>
    <row r="39" s="94" customFormat="1" spans="1:6">
      <c r="A39" s="81">
        <v>2024010520</v>
      </c>
      <c r="B39" s="81" t="s">
        <v>140</v>
      </c>
      <c r="C39" s="94" t="s">
        <v>1114</v>
      </c>
      <c r="D39" s="81">
        <v>63</v>
      </c>
      <c r="E39" s="81">
        <v>0</v>
      </c>
      <c r="F39" s="94">
        <f t="shared" si="1"/>
        <v>63</v>
      </c>
    </row>
    <row r="40" s="94" customFormat="1" spans="1:6">
      <c r="A40" s="81">
        <v>2024010630</v>
      </c>
      <c r="B40" s="81" t="s">
        <v>242</v>
      </c>
      <c r="C40" s="94" t="s">
        <v>1113</v>
      </c>
      <c r="D40" s="81">
        <v>5</v>
      </c>
      <c r="E40" s="81">
        <v>0</v>
      </c>
      <c r="F40" s="94">
        <f t="shared" si="1"/>
        <v>5</v>
      </c>
    </row>
    <row r="41" s="94" customFormat="1" spans="1:6">
      <c r="A41" s="81">
        <v>2024010478</v>
      </c>
      <c r="B41" s="81" t="s">
        <v>196</v>
      </c>
      <c r="C41" s="94" t="s">
        <v>1115</v>
      </c>
      <c r="D41" s="81">
        <v>60</v>
      </c>
      <c r="E41" s="81">
        <v>0</v>
      </c>
      <c r="F41" s="94">
        <f t="shared" si="1"/>
        <v>60</v>
      </c>
    </row>
    <row r="42" s="94" customFormat="1" spans="1:6">
      <c r="A42" s="81">
        <v>2024010497</v>
      </c>
      <c r="B42" s="81" t="s">
        <v>240</v>
      </c>
      <c r="C42" s="94" t="s">
        <v>135</v>
      </c>
      <c r="D42" s="81">
        <v>60</v>
      </c>
      <c r="E42" s="81">
        <v>0</v>
      </c>
      <c r="F42" s="94">
        <f t="shared" si="1"/>
        <v>60</v>
      </c>
    </row>
    <row r="43" s="94" customFormat="1" spans="1:6">
      <c r="A43" s="81">
        <v>2024010555</v>
      </c>
      <c r="B43" s="81" t="s">
        <v>93</v>
      </c>
      <c r="C43" s="94" t="s">
        <v>1116</v>
      </c>
      <c r="D43" s="81">
        <v>60</v>
      </c>
      <c r="E43" s="81">
        <v>0</v>
      </c>
      <c r="F43" s="94">
        <f t="shared" si="1"/>
        <v>60</v>
      </c>
    </row>
    <row r="44" s="94" customFormat="1" spans="1:6">
      <c r="A44" s="81">
        <v>2024010619</v>
      </c>
      <c r="B44" s="81" t="s">
        <v>167</v>
      </c>
      <c r="C44" s="94" t="s">
        <v>1113</v>
      </c>
      <c r="D44" s="81">
        <v>60</v>
      </c>
      <c r="E44" s="81">
        <v>0</v>
      </c>
      <c r="F44" s="94">
        <f t="shared" si="1"/>
        <v>60</v>
      </c>
    </row>
    <row r="45" s="94" customFormat="1" spans="1:6">
      <c r="A45" s="81">
        <v>2024010500</v>
      </c>
      <c r="B45" s="81" t="s">
        <v>224</v>
      </c>
      <c r="C45" s="94" t="s">
        <v>135</v>
      </c>
      <c r="D45" s="81">
        <v>40</v>
      </c>
      <c r="E45" s="81">
        <v>0</v>
      </c>
      <c r="F45" s="94">
        <f t="shared" si="1"/>
        <v>40</v>
      </c>
    </row>
    <row r="46" s="94" customFormat="1" spans="1:6">
      <c r="A46" s="81">
        <v>2024010524</v>
      </c>
      <c r="B46" s="81" t="s">
        <v>227</v>
      </c>
      <c r="C46" s="94" t="s">
        <v>1114</v>
      </c>
      <c r="D46" s="81">
        <v>70</v>
      </c>
      <c r="E46" s="81">
        <v>0</v>
      </c>
      <c r="F46" s="94">
        <f t="shared" si="1"/>
        <v>70</v>
      </c>
    </row>
    <row r="47" s="94" customFormat="1" spans="1:6">
      <c r="A47" s="81">
        <v>2024010487</v>
      </c>
      <c r="B47" s="81" t="s">
        <v>208</v>
      </c>
      <c r="C47" s="94" t="s">
        <v>135</v>
      </c>
      <c r="D47" s="81">
        <v>55</v>
      </c>
      <c r="E47" s="81">
        <v>0</v>
      </c>
      <c r="F47" s="94">
        <f t="shared" si="1"/>
        <v>55</v>
      </c>
    </row>
    <row r="48" s="94" customFormat="1" spans="1:6">
      <c r="A48" s="81">
        <v>2024010490</v>
      </c>
      <c r="B48" s="81" t="s">
        <v>138</v>
      </c>
      <c r="C48" s="94" t="s">
        <v>135</v>
      </c>
      <c r="D48" s="81">
        <v>55</v>
      </c>
      <c r="E48" s="81">
        <v>0</v>
      </c>
      <c r="F48" s="94">
        <f t="shared" si="1"/>
        <v>55</v>
      </c>
    </row>
    <row r="49" s="94" customFormat="1" spans="1:6">
      <c r="A49" s="81">
        <v>2024010495</v>
      </c>
      <c r="B49" s="81" t="s">
        <v>206</v>
      </c>
      <c r="C49" s="94" t="s">
        <v>135</v>
      </c>
      <c r="D49" s="81">
        <v>55</v>
      </c>
      <c r="E49" s="81">
        <v>0</v>
      </c>
      <c r="F49" s="94">
        <f t="shared" si="1"/>
        <v>55</v>
      </c>
    </row>
    <row r="50" s="94" customFormat="1" spans="1:6">
      <c r="A50" s="81">
        <v>2024010521</v>
      </c>
      <c r="B50" s="81" t="s">
        <v>161</v>
      </c>
      <c r="C50" s="94" t="s">
        <v>1114</v>
      </c>
      <c r="D50" s="81">
        <v>55</v>
      </c>
      <c r="E50" s="81">
        <v>0</v>
      </c>
      <c r="F50" s="94">
        <f t="shared" si="1"/>
        <v>55</v>
      </c>
    </row>
    <row r="51" s="94" customFormat="1" spans="1:6">
      <c r="A51" s="81">
        <v>2024010572</v>
      </c>
      <c r="B51" s="81" t="s">
        <v>234</v>
      </c>
      <c r="C51" s="94" t="s">
        <v>1116</v>
      </c>
      <c r="D51" s="81">
        <v>18</v>
      </c>
      <c r="E51" s="81">
        <v>0</v>
      </c>
      <c r="F51" s="94">
        <f t="shared" si="1"/>
        <v>18</v>
      </c>
    </row>
    <row r="52" s="94" customFormat="1" spans="1:6">
      <c r="A52" s="81">
        <v>2024010588</v>
      </c>
      <c r="B52" s="81" t="s">
        <v>146</v>
      </c>
      <c r="C52" s="94" t="s">
        <v>368</v>
      </c>
      <c r="D52" s="81">
        <v>51</v>
      </c>
      <c r="E52" s="81">
        <v>2</v>
      </c>
      <c r="F52" s="94">
        <f t="shared" si="1"/>
        <v>51</v>
      </c>
    </row>
    <row r="53" s="94" customFormat="1" spans="1:6">
      <c r="A53" s="81">
        <v>2024010462</v>
      </c>
      <c r="B53" s="81" t="s">
        <v>254</v>
      </c>
      <c r="C53" s="94" t="s">
        <v>1115</v>
      </c>
      <c r="D53" s="81">
        <v>48</v>
      </c>
      <c r="E53" s="81">
        <v>4</v>
      </c>
      <c r="F53" s="94">
        <f t="shared" si="1"/>
        <v>48</v>
      </c>
    </row>
    <row r="54" s="94" customFormat="1" spans="1:6">
      <c r="A54" s="81">
        <v>2024010589</v>
      </c>
      <c r="B54" s="81" t="s">
        <v>177</v>
      </c>
      <c r="C54" s="94" t="s">
        <v>368</v>
      </c>
      <c r="D54" s="81">
        <v>38</v>
      </c>
      <c r="E54" s="81">
        <v>0</v>
      </c>
      <c r="F54" s="94">
        <f t="shared" si="1"/>
        <v>38</v>
      </c>
    </row>
    <row r="55" s="94" customFormat="1" spans="1:6">
      <c r="A55" s="81">
        <v>2024010628</v>
      </c>
      <c r="B55" s="81" t="s">
        <v>120</v>
      </c>
      <c r="C55" s="94" t="s">
        <v>1113</v>
      </c>
      <c r="D55" s="81">
        <v>38</v>
      </c>
      <c r="E55" s="81">
        <v>0</v>
      </c>
      <c r="F55" s="94">
        <f t="shared" si="1"/>
        <v>38</v>
      </c>
    </row>
    <row r="56" s="94" customFormat="1" spans="1:6">
      <c r="A56" s="81">
        <v>2024010592</v>
      </c>
      <c r="B56" s="81" t="s">
        <v>285</v>
      </c>
      <c r="C56" s="94" t="s">
        <v>368</v>
      </c>
      <c r="D56" s="81">
        <v>51</v>
      </c>
      <c r="E56" s="81">
        <v>0</v>
      </c>
      <c r="F56" s="94">
        <f t="shared" si="1"/>
        <v>51</v>
      </c>
    </row>
    <row r="57" s="94" customFormat="1" spans="1:6">
      <c r="A57" s="81">
        <v>2024010585</v>
      </c>
      <c r="B57" s="81" t="s">
        <v>80</v>
      </c>
      <c r="C57" s="94" t="s">
        <v>368</v>
      </c>
      <c r="D57" s="81">
        <v>50</v>
      </c>
      <c r="E57" s="81">
        <v>0</v>
      </c>
      <c r="F57" s="94">
        <f t="shared" si="1"/>
        <v>50</v>
      </c>
    </row>
    <row r="58" s="94" customFormat="1" spans="1:6">
      <c r="A58" s="81">
        <v>2024010515</v>
      </c>
      <c r="B58" s="81" t="s">
        <v>134</v>
      </c>
      <c r="C58" s="94" t="s">
        <v>135</v>
      </c>
      <c r="D58" s="81">
        <v>35</v>
      </c>
      <c r="E58" s="81">
        <v>0</v>
      </c>
      <c r="F58" s="94">
        <f t="shared" si="1"/>
        <v>35</v>
      </c>
    </row>
    <row r="59" s="94" customFormat="1" spans="1:6">
      <c r="A59" s="81">
        <v>2024010535</v>
      </c>
      <c r="B59" s="81" t="s">
        <v>94</v>
      </c>
      <c r="C59" s="94" t="s">
        <v>1114</v>
      </c>
      <c r="D59" s="81">
        <v>45</v>
      </c>
      <c r="E59" s="81">
        <v>0</v>
      </c>
      <c r="F59" s="94">
        <f t="shared" si="1"/>
        <v>45</v>
      </c>
    </row>
    <row r="60" s="94" customFormat="1" spans="1:6">
      <c r="A60" s="81">
        <v>2024010606</v>
      </c>
      <c r="B60" s="81" t="s">
        <v>188</v>
      </c>
      <c r="C60" s="94" t="s">
        <v>368</v>
      </c>
      <c r="D60" s="81">
        <v>43</v>
      </c>
      <c r="E60" s="81">
        <v>2</v>
      </c>
      <c r="F60" s="94">
        <f t="shared" si="1"/>
        <v>43</v>
      </c>
    </row>
    <row r="61" s="94" customFormat="1" spans="1:6">
      <c r="A61" s="81">
        <v>2024010595</v>
      </c>
      <c r="B61" s="81" t="s">
        <v>262</v>
      </c>
      <c r="C61" s="94" t="s">
        <v>368</v>
      </c>
      <c r="D61" s="81">
        <v>30</v>
      </c>
      <c r="E61" s="81">
        <v>0</v>
      </c>
      <c r="F61" s="94">
        <f t="shared" si="1"/>
        <v>30</v>
      </c>
    </row>
    <row r="62" s="94" customFormat="1" spans="1:6">
      <c r="A62" s="81">
        <v>2024010505</v>
      </c>
      <c r="B62" s="81" t="s">
        <v>158</v>
      </c>
      <c r="C62" s="94" t="s">
        <v>135</v>
      </c>
      <c r="D62" s="81">
        <v>43</v>
      </c>
      <c r="E62" s="81">
        <v>0</v>
      </c>
      <c r="F62" s="94">
        <f t="shared" si="1"/>
        <v>43</v>
      </c>
    </row>
    <row r="63" s="94" customFormat="1" spans="1:6">
      <c r="A63" s="81">
        <v>2024010517</v>
      </c>
      <c r="B63" s="81" t="s">
        <v>225</v>
      </c>
      <c r="C63" s="94" t="s">
        <v>1114</v>
      </c>
      <c r="D63" s="81">
        <v>43</v>
      </c>
      <c r="E63" s="81">
        <v>0</v>
      </c>
      <c r="F63" s="94">
        <f t="shared" si="1"/>
        <v>43</v>
      </c>
    </row>
    <row r="64" s="94" customFormat="1" spans="1:6">
      <c r="A64" s="81">
        <v>2024010550</v>
      </c>
      <c r="B64" s="81" t="s">
        <v>76</v>
      </c>
      <c r="C64" s="94" t="s">
        <v>1116</v>
      </c>
      <c r="D64" s="81">
        <v>25</v>
      </c>
      <c r="E64" s="81">
        <v>0</v>
      </c>
      <c r="F64" s="94">
        <f t="shared" si="1"/>
        <v>25</v>
      </c>
    </row>
    <row r="65" s="94" customFormat="1" spans="1:6">
      <c r="A65" s="81">
        <v>2024010635</v>
      </c>
      <c r="B65" s="81" t="s">
        <v>294</v>
      </c>
      <c r="C65" s="94" t="s">
        <v>1113</v>
      </c>
      <c r="D65" s="81">
        <v>0</v>
      </c>
      <c r="E65" s="81">
        <v>0</v>
      </c>
      <c r="F65" s="94">
        <f t="shared" si="1"/>
        <v>0</v>
      </c>
    </row>
    <row r="66" s="94" customFormat="1" spans="1:6">
      <c r="A66" s="81">
        <v>2024010485</v>
      </c>
      <c r="B66" s="81" t="s">
        <v>258</v>
      </c>
      <c r="C66" s="94" t="s">
        <v>1115</v>
      </c>
      <c r="D66" s="81">
        <v>40</v>
      </c>
      <c r="E66" s="81">
        <v>0</v>
      </c>
      <c r="F66" s="94">
        <f t="shared" si="1"/>
        <v>40</v>
      </c>
    </row>
    <row r="67" s="94" customFormat="1" spans="1:6">
      <c r="A67" s="81">
        <v>2024010488</v>
      </c>
      <c r="B67" s="81" t="s">
        <v>266</v>
      </c>
      <c r="C67" s="94" t="s">
        <v>135</v>
      </c>
      <c r="D67" s="81">
        <v>40</v>
      </c>
      <c r="E67" s="81">
        <v>0</v>
      </c>
      <c r="F67" s="94">
        <f t="shared" ref="F67:F98" si="2">IF(D67&gt;70,70,D67)</f>
        <v>40</v>
      </c>
    </row>
    <row r="68" s="94" customFormat="1" spans="1:6">
      <c r="A68" s="81">
        <v>2024010528</v>
      </c>
      <c r="B68" s="81" t="s">
        <v>236</v>
      </c>
      <c r="C68" s="94" t="s">
        <v>1114</v>
      </c>
      <c r="D68" s="81">
        <v>40</v>
      </c>
      <c r="E68" s="81">
        <v>0</v>
      </c>
      <c r="F68" s="94">
        <f t="shared" si="2"/>
        <v>40</v>
      </c>
    </row>
    <row r="69" s="94" customFormat="1" spans="1:6">
      <c r="A69" s="81">
        <v>2024010552</v>
      </c>
      <c r="B69" s="81" t="s">
        <v>171</v>
      </c>
      <c r="C69" s="94" t="s">
        <v>1116</v>
      </c>
      <c r="D69" s="81">
        <v>40</v>
      </c>
      <c r="E69" s="81">
        <v>0</v>
      </c>
      <c r="F69" s="94">
        <f t="shared" si="2"/>
        <v>40</v>
      </c>
    </row>
    <row r="70" s="94" customFormat="1" spans="1:6">
      <c r="A70" s="81">
        <v>2024010620</v>
      </c>
      <c r="B70" s="81" t="s">
        <v>168</v>
      </c>
      <c r="C70" s="94" t="s">
        <v>1113</v>
      </c>
      <c r="D70" s="81">
        <v>40</v>
      </c>
      <c r="E70" s="81">
        <v>0</v>
      </c>
      <c r="F70" s="94">
        <f t="shared" si="2"/>
        <v>40</v>
      </c>
    </row>
    <row r="71" s="94" customFormat="1" spans="1:6">
      <c r="A71" s="81">
        <v>2024010594</v>
      </c>
      <c r="B71" s="81" t="s">
        <v>230</v>
      </c>
      <c r="C71" s="94" t="s">
        <v>368</v>
      </c>
      <c r="D71" s="81">
        <v>53</v>
      </c>
      <c r="E71" s="81">
        <v>0</v>
      </c>
      <c r="F71" s="94">
        <f t="shared" si="2"/>
        <v>53</v>
      </c>
    </row>
    <row r="72" s="94" customFormat="1" spans="1:6">
      <c r="A72" s="81">
        <v>2024010527</v>
      </c>
      <c r="B72" s="81" t="s">
        <v>90</v>
      </c>
      <c r="C72" s="94" t="s">
        <v>1114</v>
      </c>
      <c r="D72" s="81">
        <v>38</v>
      </c>
      <c r="E72" s="81">
        <v>0</v>
      </c>
      <c r="F72" s="94">
        <f t="shared" si="2"/>
        <v>38</v>
      </c>
    </row>
    <row r="73" s="94" customFormat="1" spans="1:6">
      <c r="A73" s="81">
        <v>2024010579</v>
      </c>
      <c r="B73" s="81" t="s">
        <v>124</v>
      </c>
      <c r="C73" s="94" t="s">
        <v>368</v>
      </c>
      <c r="D73" s="81">
        <v>48</v>
      </c>
      <c r="E73" s="81">
        <v>2</v>
      </c>
      <c r="F73" s="94">
        <f t="shared" si="2"/>
        <v>48</v>
      </c>
    </row>
    <row r="74" s="94" customFormat="1" spans="1:6">
      <c r="A74" s="81">
        <v>2024010503</v>
      </c>
      <c r="B74" s="81" t="s">
        <v>222</v>
      </c>
      <c r="C74" s="94" t="s">
        <v>135</v>
      </c>
      <c r="D74" s="81">
        <v>35</v>
      </c>
      <c r="E74" s="81">
        <v>0</v>
      </c>
      <c r="F74" s="94">
        <f t="shared" si="2"/>
        <v>35</v>
      </c>
    </row>
    <row r="75" s="94" customFormat="1" spans="1:6">
      <c r="A75" s="81">
        <v>2024010508</v>
      </c>
      <c r="B75" s="81" t="s">
        <v>186</v>
      </c>
      <c r="C75" s="94" t="s">
        <v>135</v>
      </c>
      <c r="D75" s="81">
        <v>35</v>
      </c>
      <c r="E75" s="81">
        <v>0</v>
      </c>
      <c r="F75" s="94">
        <f t="shared" si="2"/>
        <v>35</v>
      </c>
    </row>
    <row r="76" s="94" customFormat="1" spans="1:6">
      <c r="A76" s="81">
        <v>2024010511</v>
      </c>
      <c r="B76" s="81" t="s">
        <v>160</v>
      </c>
      <c r="C76" s="94" t="s">
        <v>135</v>
      </c>
      <c r="D76" s="81">
        <v>35</v>
      </c>
      <c r="E76" s="81">
        <v>0</v>
      </c>
      <c r="F76" s="94">
        <f t="shared" si="2"/>
        <v>35</v>
      </c>
    </row>
    <row r="77" s="94" customFormat="1" spans="1:6">
      <c r="A77" s="81">
        <v>2024010549</v>
      </c>
      <c r="B77" s="81" t="s">
        <v>128</v>
      </c>
      <c r="C77" s="94" t="s">
        <v>1116</v>
      </c>
      <c r="D77" s="81">
        <v>35</v>
      </c>
      <c r="E77" s="81">
        <v>0</v>
      </c>
      <c r="F77" s="94">
        <f t="shared" si="2"/>
        <v>35</v>
      </c>
    </row>
    <row r="78" s="94" customFormat="1" spans="1:6">
      <c r="A78" s="81">
        <v>2024010596</v>
      </c>
      <c r="B78" s="81" t="s">
        <v>152</v>
      </c>
      <c r="C78" s="94" t="s">
        <v>368</v>
      </c>
      <c r="D78" s="81">
        <v>35</v>
      </c>
      <c r="E78" s="81">
        <v>0</v>
      </c>
      <c r="F78" s="94">
        <f t="shared" si="2"/>
        <v>35</v>
      </c>
    </row>
    <row r="79" s="94" customFormat="1" spans="1:6">
      <c r="A79" s="81">
        <v>2024010612</v>
      </c>
      <c r="B79" s="81" t="s">
        <v>298</v>
      </c>
      <c r="C79" s="94" t="s">
        <v>1113</v>
      </c>
      <c r="D79" s="81">
        <v>35</v>
      </c>
      <c r="E79" s="81">
        <v>0</v>
      </c>
      <c r="F79" s="94">
        <f t="shared" si="2"/>
        <v>35</v>
      </c>
    </row>
    <row r="80" s="94" customFormat="1" spans="1:6">
      <c r="A80" s="81">
        <v>2024010483</v>
      </c>
      <c r="B80" s="81" t="s">
        <v>148</v>
      </c>
      <c r="C80" s="94" t="s">
        <v>1115</v>
      </c>
      <c r="D80" s="81">
        <v>30</v>
      </c>
      <c r="E80" s="81">
        <v>4</v>
      </c>
      <c r="F80" s="94">
        <f t="shared" si="2"/>
        <v>30</v>
      </c>
    </row>
    <row r="81" s="94" customFormat="1" spans="1:6">
      <c r="A81" s="81">
        <v>2024010510</v>
      </c>
      <c r="B81" s="81" t="s">
        <v>253</v>
      </c>
      <c r="C81" s="94" t="s">
        <v>135</v>
      </c>
      <c r="D81" s="81">
        <v>34</v>
      </c>
      <c r="E81" s="81">
        <v>0</v>
      </c>
      <c r="F81" s="94">
        <f t="shared" si="2"/>
        <v>34</v>
      </c>
    </row>
    <row r="82" s="94" customFormat="1" spans="1:6">
      <c r="A82" s="81">
        <v>2024010621</v>
      </c>
      <c r="B82" s="81" t="s">
        <v>118</v>
      </c>
      <c r="C82" s="94" t="s">
        <v>1113</v>
      </c>
      <c r="D82" s="81">
        <v>20</v>
      </c>
      <c r="E82" s="81">
        <v>0</v>
      </c>
      <c r="F82" s="94">
        <f t="shared" si="2"/>
        <v>20</v>
      </c>
    </row>
    <row r="83" s="94" customFormat="1" spans="1:6">
      <c r="A83" s="81">
        <v>2024010601</v>
      </c>
      <c r="B83" s="81" t="s">
        <v>182</v>
      </c>
      <c r="C83" s="94" t="s">
        <v>368</v>
      </c>
      <c r="D83" s="81">
        <v>32</v>
      </c>
      <c r="E83" s="81">
        <v>0</v>
      </c>
      <c r="F83" s="94">
        <f t="shared" si="2"/>
        <v>32</v>
      </c>
    </row>
    <row r="84" s="94" customFormat="1" spans="1:6">
      <c r="A84" s="81">
        <v>2024010609</v>
      </c>
      <c r="B84" s="81" t="s">
        <v>180</v>
      </c>
      <c r="C84" s="94" t="s">
        <v>1113</v>
      </c>
      <c r="D84" s="81">
        <v>18</v>
      </c>
      <c r="E84" s="81">
        <v>0</v>
      </c>
      <c r="F84" s="94">
        <f t="shared" si="2"/>
        <v>18</v>
      </c>
    </row>
    <row r="85" s="94" customFormat="1" spans="1:6">
      <c r="A85" s="81">
        <v>2024010504</v>
      </c>
      <c r="B85" s="81" t="s">
        <v>232</v>
      </c>
      <c r="C85" s="94" t="s">
        <v>135</v>
      </c>
      <c r="D85" s="81">
        <v>30</v>
      </c>
      <c r="E85" s="81">
        <v>0</v>
      </c>
      <c r="F85" s="94">
        <f t="shared" si="2"/>
        <v>30</v>
      </c>
    </row>
    <row r="86" s="94" customFormat="1" spans="1:6">
      <c r="A86" s="81">
        <v>2024010543</v>
      </c>
      <c r="B86" s="81" t="s">
        <v>220</v>
      </c>
      <c r="C86" s="94" t="s">
        <v>1114</v>
      </c>
      <c r="D86" s="81">
        <v>18</v>
      </c>
      <c r="E86" s="81">
        <v>0</v>
      </c>
      <c r="F86" s="94">
        <f t="shared" si="2"/>
        <v>18</v>
      </c>
    </row>
    <row r="87" s="94" customFormat="1" spans="1:6">
      <c r="A87" s="81">
        <v>2024010557</v>
      </c>
      <c r="B87" s="81" t="s">
        <v>238</v>
      </c>
      <c r="C87" s="94" t="s">
        <v>1116</v>
      </c>
      <c r="D87" s="81">
        <v>30</v>
      </c>
      <c r="E87" s="81">
        <v>0</v>
      </c>
      <c r="F87" s="94">
        <f t="shared" si="2"/>
        <v>30</v>
      </c>
    </row>
    <row r="88" s="94" customFormat="1" spans="1:6">
      <c r="A88" s="81">
        <v>2024010577</v>
      </c>
      <c r="B88" s="81" t="s">
        <v>96</v>
      </c>
      <c r="C88" s="94" t="s">
        <v>368</v>
      </c>
      <c r="D88" s="81">
        <v>28</v>
      </c>
      <c r="E88" s="81">
        <v>2</v>
      </c>
      <c r="F88" s="94">
        <f t="shared" si="2"/>
        <v>28</v>
      </c>
    </row>
    <row r="89" s="94" customFormat="1" spans="1:6">
      <c r="A89" s="81">
        <v>2024010598</v>
      </c>
      <c r="B89" s="81" t="s">
        <v>175</v>
      </c>
      <c r="C89" s="94" t="s">
        <v>368</v>
      </c>
      <c r="D89" s="81">
        <v>30</v>
      </c>
      <c r="E89" s="81">
        <v>0</v>
      </c>
      <c r="F89" s="94">
        <f t="shared" si="2"/>
        <v>30</v>
      </c>
    </row>
    <row r="90" s="94" customFormat="1" spans="1:6">
      <c r="A90" s="81">
        <v>2024010631</v>
      </c>
      <c r="B90" s="81" t="s">
        <v>211</v>
      </c>
      <c r="C90" s="94" t="s">
        <v>1113</v>
      </c>
      <c r="D90" s="81">
        <v>30</v>
      </c>
      <c r="E90" s="81">
        <v>0</v>
      </c>
      <c r="F90" s="94">
        <f t="shared" si="2"/>
        <v>30</v>
      </c>
    </row>
    <row r="91" s="94" customFormat="1" spans="1:6">
      <c r="A91" s="81">
        <v>2024010544</v>
      </c>
      <c r="B91" s="81" t="s">
        <v>212</v>
      </c>
      <c r="C91" s="94" t="s">
        <v>1114</v>
      </c>
      <c r="D91" s="81">
        <v>28</v>
      </c>
      <c r="E91" s="81">
        <v>0</v>
      </c>
      <c r="F91" s="94">
        <f t="shared" si="2"/>
        <v>28</v>
      </c>
    </row>
    <row r="92" s="94" customFormat="1" spans="1:6">
      <c r="A92" s="81">
        <v>2024010469</v>
      </c>
      <c r="B92" s="81" t="s">
        <v>192</v>
      </c>
      <c r="C92" s="94" t="s">
        <v>1115</v>
      </c>
      <c r="D92" s="81">
        <v>0</v>
      </c>
      <c r="E92" s="81">
        <v>6</v>
      </c>
      <c r="F92" s="94">
        <f t="shared" si="2"/>
        <v>0</v>
      </c>
    </row>
    <row r="93" s="94" customFormat="1" spans="1:6">
      <c r="A93" s="81">
        <v>2024010523</v>
      </c>
      <c r="B93" s="81" t="s">
        <v>102</v>
      </c>
      <c r="C93" s="94" t="s">
        <v>1114</v>
      </c>
      <c r="D93" s="81">
        <v>40</v>
      </c>
      <c r="E93" s="81">
        <v>0</v>
      </c>
      <c r="F93" s="94">
        <f t="shared" si="2"/>
        <v>40</v>
      </c>
    </row>
    <row r="94" s="94" customFormat="1" spans="1:6">
      <c r="A94" s="81">
        <v>2024010538</v>
      </c>
      <c r="B94" s="81" t="s">
        <v>89</v>
      </c>
      <c r="C94" s="94" t="s">
        <v>1114</v>
      </c>
      <c r="D94" s="81">
        <v>40</v>
      </c>
      <c r="E94" s="81">
        <v>0</v>
      </c>
      <c r="F94" s="94">
        <f t="shared" si="2"/>
        <v>40</v>
      </c>
    </row>
    <row r="95" s="94" customFormat="1" spans="1:6">
      <c r="A95" s="81">
        <v>2024010476</v>
      </c>
      <c r="B95" s="81" t="s">
        <v>142</v>
      </c>
      <c r="C95" s="94" t="s">
        <v>1115</v>
      </c>
      <c r="D95" s="81">
        <v>25</v>
      </c>
      <c r="E95" s="81">
        <v>0</v>
      </c>
      <c r="F95" s="94">
        <f t="shared" si="2"/>
        <v>25</v>
      </c>
    </row>
    <row r="96" s="94" customFormat="1" spans="1:6">
      <c r="A96" s="81">
        <v>2024010479</v>
      </c>
      <c r="B96" s="81" t="s">
        <v>114</v>
      </c>
      <c r="C96" s="94" t="s">
        <v>1115</v>
      </c>
      <c r="D96" s="81">
        <v>25</v>
      </c>
      <c r="E96" s="81">
        <v>0</v>
      </c>
      <c r="F96" s="94">
        <f t="shared" si="2"/>
        <v>25</v>
      </c>
    </row>
    <row r="97" s="94" customFormat="1" spans="1:6">
      <c r="A97" s="81">
        <v>2024010502</v>
      </c>
      <c r="B97" s="81" t="s">
        <v>315</v>
      </c>
      <c r="C97" s="94" t="s">
        <v>135</v>
      </c>
      <c r="D97" s="81">
        <v>25</v>
      </c>
      <c r="E97" s="81">
        <v>0</v>
      </c>
      <c r="F97" s="94">
        <f t="shared" si="2"/>
        <v>25</v>
      </c>
    </row>
    <row r="98" s="94" customFormat="1" spans="1:6">
      <c r="A98" s="81">
        <v>2024010506</v>
      </c>
      <c r="B98" s="81" t="s">
        <v>358</v>
      </c>
      <c r="C98" s="94" t="s">
        <v>135</v>
      </c>
      <c r="D98" s="81">
        <v>25</v>
      </c>
      <c r="E98" s="81">
        <v>0</v>
      </c>
      <c r="F98" s="94">
        <f t="shared" si="2"/>
        <v>25</v>
      </c>
    </row>
    <row r="99" s="94" customFormat="1" spans="1:6">
      <c r="A99" s="81">
        <v>2024010514</v>
      </c>
      <c r="B99" s="81" t="s">
        <v>235</v>
      </c>
      <c r="C99" s="94" t="s">
        <v>135</v>
      </c>
      <c r="D99" s="81">
        <v>25</v>
      </c>
      <c r="E99" s="81">
        <v>0</v>
      </c>
      <c r="F99" s="94">
        <f t="shared" ref="F99:F130" si="3">IF(D99&gt;70,70,D99)</f>
        <v>25</v>
      </c>
    </row>
    <row r="100" s="94" customFormat="1" spans="1:6">
      <c r="A100" s="81">
        <v>2024010533</v>
      </c>
      <c r="B100" s="81" t="s">
        <v>339</v>
      </c>
      <c r="C100" s="94" t="s">
        <v>1114</v>
      </c>
      <c r="D100" s="81">
        <v>25</v>
      </c>
      <c r="E100" s="81">
        <v>0</v>
      </c>
      <c r="F100" s="94">
        <f t="shared" si="3"/>
        <v>25</v>
      </c>
    </row>
    <row r="101" s="94" customFormat="1" spans="1:6">
      <c r="A101" s="81">
        <v>2024010542</v>
      </c>
      <c r="B101" s="81" t="s">
        <v>301</v>
      </c>
      <c r="C101" s="94" t="s">
        <v>1114</v>
      </c>
      <c r="D101" s="81">
        <v>25</v>
      </c>
      <c r="E101" s="81">
        <v>0</v>
      </c>
      <c r="F101" s="94">
        <f t="shared" si="3"/>
        <v>25</v>
      </c>
    </row>
    <row r="102" s="94" customFormat="1" spans="1:6">
      <c r="A102" s="81">
        <v>2024010551</v>
      </c>
      <c r="B102" s="81" t="s">
        <v>264</v>
      </c>
      <c r="C102" s="94" t="s">
        <v>1116</v>
      </c>
      <c r="D102" s="81">
        <v>25</v>
      </c>
      <c r="E102" s="81">
        <v>0</v>
      </c>
      <c r="F102" s="94">
        <f t="shared" si="3"/>
        <v>25</v>
      </c>
    </row>
    <row r="103" s="94" customFormat="1" spans="1:6">
      <c r="A103" s="81">
        <v>2024010558</v>
      </c>
      <c r="B103" s="81" t="s">
        <v>344</v>
      </c>
      <c r="C103" s="94" t="s">
        <v>1116</v>
      </c>
      <c r="D103" s="81">
        <v>25</v>
      </c>
      <c r="E103" s="81">
        <v>0</v>
      </c>
      <c r="F103" s="94">
        <f t="shared" si="3"/>
        <v>25</v>
      </c>
    </row>
    <row r="104" s="94" customFormat="1" spans="1:6">
      <c r="A104" s="81">
        <v>2024010613</v>
      </c>
      <c r="B104" s="81" t="s">
        <v>299</v>
      </c>
      <c r="C104" s="94" t="s">
        <v>1113</v>
      </c>
      <c r="D104" s="81">
        <v>18</v>
      </c>
      <c r="E104" s="81">
        <v>6</v>
      </c>
      <c r="F104" s="94">
        <f t="shared" si="3"/>
        <v>18</v>
      </c>
    </row>
    <row r="105" s="94" customFormat="1" spans="1:6">
      <c r="A105" s="81">
        <v>2024010531</v>
      </c>
      <c r="B105" s="81" t="s">
        <v>283</v>
      </c>
      <c r="C105" s="94" t="s">
        <v>1114</v>
      </c>
      <c r="D105" s="81">
        <v>23</v>
      </c>
      <c r="E105" s="81">
        <v>0</v>
      </c>
      <c r="F105" s="94">
        <f t="shared" si="3"/>
        <v>23</v>
      </c>
    </row>
    <row r="106" s="94" customFormat="1" spans="1:6">
      <c r="A106" s="81">
        <v>2024010615</v>
      </c>
      <c r="B106" s="81" t="s">
        <v>281</v>
      </c>
      <c r="C106" s="94" t="s">
        <v>1113</v>
      </c>
      <c r="D106" s="81">
        <v>23</v>
      </c>
      <c r="E106" s="81">
        <v>0</v>
      </c>
      <c r="F106" s="94">
        <f t="shared" si="3"/>
        <v>23</v>
      </c>
    </row>
    <row r="107" s="94" customFormat="1" spans="1:6">
      <c r="A107" s="81">
        <v>2024010627</v>
      </c>
      <c r="B107" s="81" t="s">
        <v>173</v>
      </c>
      <c r="C107" s="94" t="s">
        <v>1113</v>
      </c>
      <c r="D107" s="81">
        <v>9</v>
      </c>
      <c r="E107" s="81">
        <v>0</v>
      </c>
      <c r="F107" s="94">
        <f t="shared" si="3"/>
        <v>9</v>
      </c>
    </row>
    <row r="108" s="94" customFormat="1" spans="1:6">
      <c r="A108" s="81">
        <v>2024010529</v>
      </c>
      <c r="B108" s="81" t="s">
        <v>346</v>
      </c>
      <c r="C108" s="94" t="s">
        <v>1114</v>
      </c>
      <c r="D108" s="81">
        <v>35</v>
      </c>
      <c r="E108" s="81">
        <v>0</v>
      </c>
      <c r="F108" s="94">
        <f t="shared" si="3"/>
        <v>35</v>
      </c>
    </row>
    <row r="109" s="94" customFormat="1" spans="1:6">
      <c r="A109" s="81">
        <v>2024010486</v>
      </c>
      <c r="B109" s="81" t="s">
        <v>154</v>
      </c>
      <c r="C109" s="94" t="s">
        <v>1115</v>
      </c>
      <c r="D109" s="81">
        <v>20</v>
      </c>
      <c r="E109" s="81">
        <v>0</v>
      </c>
      <c r="F109" s="94">
        <f t="shared" si="3"/>
        <v>20</v>
      </c>
    </row>
    <row r="110" s="94" customFormat="1" spans="1:6">
      <c r="A110" s="81">
        <v>2024010494</v>
      </c>
      <c r="B110" s="81" t="s">
        <v>202</v>
      </c>
      <c r="C110" s="94" t="s">
        <v>135</v>
      </c>
      <c r="D110" s="81">
        <v>20</v>
      </c>
      <c r="E110" s="81">
        <v>0</v>
      </c>
      <c r="F110" s="94">
        <f t="shared" si="3"/>
        <v>20</v>
      </c>
    </row>
    <row r="111" s="94" customFormat="1" spans="1:6">
      <c r="A111" s="81">
        <v>2024010501</v>
      </c>
      <c r="B111" s="81" t="s">
        <v>336</v>
      </c>
      <c r="C111" s="94" t="s">
        <v>135</v>
      </c>
      <c r="D111" s="81">
        <v>20</v>
      </c>
      <c r="E111" s="81">
        <v>0</v>
      </c>
      <c r="F111" s="94">
        <f t="shared" si="3"/>
        <v>20</v>
      </c>
    </row>
    <row r="112" s="94" customFormat="1" spans="1:6">
      <c r="A112" s="81">
        <v>2024010575</v>
      </c>
      <c r="B112" s="81" t="s">
        <v>287</v>
      </c>
      <c r="C112" s="94" t="s">
        <v>1116</v>
      </c>
      <c r="D112" s="81">
        <v>20</v>
      </c>
      <c r="E112" s="81">
        <v>0</v>
      </c>
      <c r="F112" s="94">
        <f t="shared" si="3"/>
        <v>20</v>
      </c>
    </row>
    <row r="113" s="94" customFormat="1" spans="1:6">
      <c r="A113" s="81">
        <v>2024010576</v>
      </c>
      <c r="B113" s="81" t="s">
        <v>100</v>
      </c>
      <c r="C113" s="94" t="s">
        <v>1116</v>
      </c>
      <c r="D113" s="81">
        <v>20</v>
      </c>
      <c r="E113" s="81">
        <v>0</v>
      </c>
      <c r="F113" s="94">
        <f t="shared" si="3"/>
        <v>20</v>
      </c>
    </row>
    <row r="114" s="94" customFormat="1" spans="1:6">
      <c r="A114" s="81">
        <v>2024010597</v>
      </c>
      <c r="B114" s="81" t="s">
        <v>198</v>
      </c>
      <c r="C114" s="94" t="s">
        <v>368</v>
      </c>
      <c r="D114" s="81">
        <v>20</v>
      </c>
      <c r="E114" s="81">
        <v>0</v>
      </c>
      <c r="F114" s="94">
        <f t="shared" si="3"/>
        <v>20</v>
      </c>
    </row>
    <row r="115" s="94" customFormat="1" spans="1:6">
      <c r="A115" s="81">
        <v>2024010603</v>
      </c>
      <c r="B115" s="81" t="s">
        <v>268</v>
      </c>
      <c r="C115" s="94" t="s">
        <v>368</v>
      </c>
      <c r="D115" s="81">
        <v>20</v>
      </c>
      <c r="E115" s="81">
        <v>0</v>
      </c>
      <c r="F115" s="94">
        <f t="shared" si="3"/>
        <v>20</v>
      </c>
    </row>
    <row r="116" s="94" customFormat="1" spans="1:6">
      <c r="A116" s="81">
        <v>2024010610</v>
      </c>
      <c r="B116" s="81" t="s">
        <v>269</v>
      </c>
      <c r="C116" s="94" t="s">
        <v>1113</v>
      </c>
      <c r="D116" s="81">
        <v>20</v>
      </c>
      <c r="E116" s="81">
        <v>0</v>
      </c>
      <c r="F116" s="94">
        <f t="shared" si="3"/>
        <v>20</v>
      </c>
    </row>
    <row r="117" s="94" customFormat="1" spans="1:6">
      <c r="A117" s="81">
        <v>2024010634</v>
      </c>
      <c r="B117" s="81" t="s">
        <v>354</v>
      </c>
      <c r="C117" s="94" t="s">
        <v>1113</v>
      </c>
      <c r="D117" s="81">
        <v>20</v>
      </c>
      <c r="E117" s="81">
        <v>0</v>
      </c>
      <c r="F117" s="94">
        <f t="shared" si="3"/>
        <v>20</v>
      </c>
    </row>
    <row r="118" s="94" customFormat="1" spans="1:6">
      <c r="A118" s="81">
        <v>2024010591</v>
      </c>
      <c r="B118" s="81" t="s">
        <v>246</v>
      </c>
      <c r="C118" s="94" t="s">
        <v>368</v>
      </c>
      <c r="D118" s="81">
        <v>18</v>
      </c>
      <c r="E118" s="81">
        <v>0</v>
      </c>
      <c r="F118" s="94">
        <f t="shared" si="3"/>
        <v>18</v>
      </c>
    </row>
    <row r="119" s="94" customFormat="1" spans="1:6">
      <c r="A119" s="81">
        <v>2024010600</v>
      </c>
      <c r="B119" s="81" t="s">
        <v>209</v>
      </c>
      <c r="C119" s="94" t="s">
        <v>368</v>
      </c>
      <c r="D119" s="81">
        <v>18</v>
      </c>
      <c r="E119" s="81">
        <v>0</v>
      </c>
      <c r="F119" s="94">
        <f t="shared" si="3"/>
        <v>18</v>
      </c>
    </row>
    <row r="120" s="94" customFormat="1" spans="1:6">
      <c r="A120" s="81">
        <v>2024010633</v>
      </c>
      <c r="B120" s="81" t="s">
        <v>219</v>
      </c>
      <c r="C120" s="94" t="s">
        <v>1113</v>
      </c>
      <c r="D120" s="81">
        <v>18</v>
      </c>
      <c r="E120" s="81">
        <v>0</v>
      </c>
      <c r="F120" s="94">
        <f t="shared" si="3"/>
        <v>18</v>
      </c>
    </row>
    <row r="121" s="94" customFormat="1" spans="1:6">
      <c r="A121" s="81">
        <v>2024010632</v>
      </c>
      <c r="B121" s="81" t="s">
        <v>190</v>
      </c>
      <c r="C121" s="94" t="s">
        <v>1113</v>
      </c>
      <c r="D121" s="81">
        <v>31</v>
      </c>
      <c r="E121" s="81">
        <v>0</v>
      </c>
      <c r="F121" s="94">
        <f t="shared" si="3"/>
        <v>31</v>
      </c>
    </row>
    <row r="122" s="94" customFormat="1" spans="1:6">
      <c r="A122" s="81">
        <v>2024010496</v>
      </c>
      <c r="B122" s="81" t="s">
        <v>350</v>
      </c>
      <c r="C122" s="94" t="s">
        <v>135</v>
      </c>
      <c r="D122" s="81">
        <v>15</v>
      </c>
      <c r="E122" s="81">
        <v>0</v>
      </c>
      <c r="F122" s="94">
        <f t="shared" si="3"/>
        <v>15</v>
      </c>
    </row>
    <row r="123" s="94" customFormat="1" spans="1:6">
      <c r="A123" s="81">
        <v>2024010509</v>
      </c>
      <c r="B123" s="81" t="s">
        <v>292</v>
      </c>
      <c r="C123" s="94" t="s">
        <v>135</v>
      </c>
      <c r="D123" s="81">
        <v>15</v>
      </c>
      <c r="E123" s="81">
        <v>0</v>
      </c>
      <c r="F123" s="94">
        <f t="shared" si="3"/>
        <v>15</v>
      </c>
    </row>
    <row r="124" s="94" customFormat="1" spans="1:6">
      <c r="A124" s="81">
        <v>2024010532</v>
      </c>
      <c r="B124" s="81" t="s">
        <v>296</v>
      </c>
      <c r="C124" s="94" t="s">
        <v>1114</v>
      </c>
      <c r="D124" s="81">
        <v>15</v>
      </c>
      <c r="E124" s="81">
        <v>0</v>
      </c>
      <c r="F124" s="94">
        <f t="shared" si="3"/>
        <v>15</v>
      </c>
    </row>
    <row r="125" s="94" customFormat="1" spans="1:6">
      <c r="A125" s="81">
        <v>2024010574</v>
      </c>
      <c r="B125" s="81" t="s">
        <v>309</v>
      </c>
      <c r="C125" s="94" t="s">
        <v>1116</v>
      </c>
      <c r="D125" s="81">
        <v>15</v>
      </c>
      <c r="E125" s="81">
        <v>0</v>
      </c>
      <c r="F125" s="94">
        <f t="shared" si="3"/>
        <v>15</v>
      </c>
    </row>
    <row r="126" s="94" customFormat="1" spans="1:6">
      <c r="A126" s="81">
        <v>2024010622</v>
      </c>
      <c r="B126" s="81" t="s">
        <v>280</v>
      </c>
      <c r="C126" s="94" t="s">
        <v>1113</v>
      </c>
      <c r="D126" s="81">
        <v>15</v>
      </c>
      <c r="E126" s="81">
        <v>0</v>
      </c>
      <c r="F126" s="94">
        <f t="shared" si="3"/>
        <v>15</v>
      </c>
    </row>
    <row r="127" s="94" customFormat="1" spans="1:6">
      <c r="A127" s="81">
        <v>2024010472</v>
      </c>
      <c r="B127" s="81" t="s">
        <v>215</v>
      </c>
      <c r="C127" s="94" t="s">
        <v>1115</v>
      </c>
      <c r="D127" s="81">
        <v>0</v>
      </c>
      <c r="E127" s="81">
        <v>0</v>
      </c>
      <c r="F127" s="94">
        <f t="shared" si="3"/>
        <v>0</v>
      </c>
    </row>
    <row r="128" s="94" customFormat="1" spans="1:6">
      <c r="A128" s="81">
        <v>2024010477</v>
      </c>
      <c r="B128" s="81" t="s">
        <v>248</v>
      </c>
      <c r="C128" s="94" t="s">
        <v>1115</v>
      </c>
      <c r="D128" s="81">
        <v>25</v>
      </c>
      <c r="E128" s="81">
        <v>0</v>
      </c>
      <c r="F128" s="94">
        <f t="shared" si="3"/>
        <v>25</v>
      </c>
    </row>
    <row r="129" s="94" customFormat="1" spans="1:6">
      <c r="A129" s="81">
        <v>2024010629</v>
      </c>
      <c r="B129" s="81" t="s">
        <v>244</v>
      </c>
      <c r="C129" s="94" t="s">
        <v>1113</v>
      </c>
      <c r="D129" s="81">
        <v>0</v>
      </c>
      <c r="E129" s="81">
        <v>0</v>
      </c>
      <c r="F129" s="94">
        <f t="shared" si="3"/>
        <v>0</v>
      </c>
    </row>
    <row r="130" s="94" customFormat="1" spans="1:6">
      <c r="A130" s="81">
        <v>2024010583</v>
      </c>
      <c r="B130" s="81" t="s">
        <v>144</v>
      </c>
      <c r="C130" s="94" t="s">
        <v>368</v>
      </c>
      <c r="D130" s="81">
        <v>70</v>
      </c>
      <c r="E130" s="81">
        <v>2</v>
      </c>
      <c r="F130" s="94">
        <f t="shared" si="3"/>
        <v>70</v>
      </c>
    </row>
    <row r="131" s="94" customFormat="1" spans="1:6">
      <c r="A131" s="81">
        <v>2024010545</v>
      </c>
      <c r="B131" s="81" t="s">
        <v>288</v>
      </c>
      <c r="C131" s="94" t="s">
        <v>1114</v>
      </c>
      <c r="D131" s="81">
        <v>10</v>
      </c>
      <c r="E131" s="81">
        <v>0</v>
      </c>
      <c r="F131" s="94">
        <f t="shared" ref="F131:F162" si="4">IF(D131&gt;70,70,D131)</f>
        <v>10</v>
      </c>
    </row>
    <row r="132" s="94" customFormat="1" spans="1:6">
      <c r="A132" s="81">
        <v>2024010624</v>
      </c>
      <c r="B132" s="81" t="s">
        <v>251</v>
      </c>
      <c r="C132" s="94" t="s">
        <v>1113</v>
      </c>
      <c r="D132" s="81">
        <v>10</v>
      </c>
      <c r="E132" s="81">
        <v>0</v>
      </c>
      <c r="F132" s="94">
        <f t="shared" si="4"/>
        <v>10</v>
      </c>
    </row>
    <row r="133" s="94" customFormat="1" spans="1:6">
      <c r="A133" s="81">
        <v>2024010468</v>
      </c>
      <c r="B133" s="81" t="s">
        <v>204</v>
      </c>
      <c r="C133" s="94" t="s">
        <v>1115</v>
      </c>
      <c r="D133" s="81">
        <v>8</v>
      </c>
      <c r="E133" s="81">
        <v>0</v>
      </c>
      <c r="F133" s="94">
        <f t="shared" si="4"/>
        <v>8</v>
      </c>
    </row>
    <row r="134" s="94" customFormat="1" spans="1:6">
      <c r="A134" s="81">
        <v>2024010540</v>
      </c>
      <c r="B134" s="81" t="s">
        <v>342</v>
      </c>
      <c r="C134" s="94" t="s">
        <v>1114</v>
      </c>
      <c r="D134" s="81">
        <v>8</v>
      </c>
      <c r="E134" s="81">
        <v>0</v>
      </c>
      <c r="F134" s="94">
        <f t="shared" si="4"/>
        <v>8</v>
      </c>
    </row>
    <row r="135" s="94" customFormat="1" spans="1:6">
      <c r="A135" s="81">
        <v>2024010571</v>
      </c>
      <c r="B135" s="81" t="s">
        <v>313</v>
      </c>
      <c r="C135" s="94" t="s">
        <v>1116</v>
      </c>
      <c r="D135" s="81">
        <v>8</v>
      </c>
      <c r="E135" s="81">
        <v>0</v>
      </c>
      <c r="F135" s="94">
        <f t="shared" si="4"/>
        <v>8</v>
      </c>
    </row>
    <row r="136" s="94" customFormat="1" spans="1:6">
      <c r="A136" s="81">
        <v>2023010381</v>
      </c>
      <c r="B136" s="81" t="s">
        <v>364</v>
      </c>
      <c r="C136" s="94" t="s">
        <v>135</v>
      </c>
      <c r="D136" s="81">
        <v>20</v>
      </c>
      <c r="E136" s="81">
        <v>0</v>
      </c>
      <c r="F136" s="94">
        <f t="shared" si="4"/>
        <v>20</v>
      </c>
    </row>
    <row r="137" s="94" customFormat="1" spans="1:6">
      <c r="A137" s="81">
        <v>2024010499</v>
      </c>
      <c r="B137" s="81" t="s">
        <v>179</v>
      </c>
      <c r="C137" s="94" t="s">
        <v>135</v>
      </c>
      <c r="D137" s="81">
        <v>5</v>
      </c>
      <c r="E137" s="81">
        <v>0</v>
      </c>
      <c r="F137" s="94">
        <f t="shared" si="4"/>
        <v>5</v>
      </c>
    </row>
    <row r="138" s="94" customFormat="1" spans="1:6">
      <c r="A138" s="81">
        <v>2024010507</v>
      </c>
      <c r="B138" s="81" t="s">
        <v>278</v>
      </c>
      <c r="C138" s="94" t="s">
        <v>135</v>
      </c>
      <c r="D138" s="81">
        <v>5</v>
      </c>
      <c r="E138" s="81">
        <v>0</v>
      </c>
      <c r="F138" s="94">
        <f t="shared" si="4"/>
        <v>5</v>
      </c>
    </row>
    <row r="139" s="94" customFormat="1" spans="1:6">
      <c r="A139" s="81">
        <v>2024010537</v>
      </c>
      <c r="B139" s="81" t="s">
        <v>200</v>
      </c>
      <c r="C139" s="94" t="s">
        <v>1114</v>
      </c>
      <c r="D139" s="81">
        <v>5</v>
      </c>
      <c r="E139" s="81">
        <v>0</v>
      </c>
      <c r="F139" s="94">
        <f t="shared" si="4"/>
        <v>5</v>
      </c>
    </row>
    <row r="140" s="94" customFormat="1" spans="1:6">
      <c r="A140" s="81">
        <v>2024010548</v>
      </c>
      <c r="B140" s="81" t="s">
        <v>320</v>
      </c>
      <c r="C140" s="94" t="s">
        <v>1116</v>
      </c>
      <c r="D140" s="81">
        <v>5</v>
      </c>
      <c r="E140" s="81">
        <v>0</v>
      </c>
      <c r="F140" s="94">
        <f t="shared" si="4"/>
        <v>5</v>
      </c>
    </row>
    <row r="141" s="94" customFormat="1" spans="1:6">
      <c r="A141" s="81">
        <v>2024010556</v>
      </c>
      <c r="B141" s="81" t="s">
        <v>329</v>
      </c>
      <c r="C141" s="94" t="s">
        <v>1116</v>
      </c>
      <c r="D141" s="81">
        <v>5</v>
      </c>
      <c r="E141" s="81">
        <v>0</v>
      </c>
      <c r="F141" s="94">
        <f t="shared" si="4"/>
        <v>5</v>
      </c>
    </row>
    <row r="142" s="94" customFormat="1" spans="1:6">
      <c r="A142" s="81">
        <v>2024010604</v>
      </c>
      <c r="B142" s="81" t="s">
        <v>228</v>
      </c>
      <c r="C142" s="94" t="s">
        <v>368</v>
      </c>
      <c r="D142" s="81">
        <v>5</v>
      </c>
      <c r="E142" s="81">
        <v>0</v>
      </c>
      <c r="F142" s="94">
        <f t="shared" si="4"/>
        <v>5</v>
      </c>
    </row>
    <row r="143" s="94" customFormat="1" spans="1:6">
      <c r="A143" s="81">
        <v>2024010475</v>
      </c>
      <c r="B143" s="81" t="s">
        <v>99</v>
      </c>
      <c r="C143" s="94" t="s">
        <v>1115</v>
      </c>
      <c r="D143" s="81">
        <v>46</v>
      </c>
      <c r="E143" s="81">
        <v>0</v>
      </c>
      <c r="F143" s="94">
        <f t="shared" si="4"/>
        <v>46</v>
      </c>
    </row>
    <row r="144" s="94" customFormat="1" spans="1:6">
      <c r="A144" s="81">
        <v>2024010562</v>
      </c>
      <c r="B144" s="81" t="s">
        <v>300</v>
      </c>
      <c r="C144" s="94" t="s">
        <v>1116</v>
      </c>
      <c r="D144" s="81">
        <v>3</v>
      </c>
      <c r="E144" s="81">
        <v>0</v>
      </c>
      <c r="F144" s="94">
        <f t="shared" si="4"/>
        <v>3</v>
      </c>
    </row>
    <row r="145" s="94" customFormat="1" spans="1:6">
      <c r="A145" s="81">
        <v>2024010563</v>
      </c>
      <c r="B145" s="81" t="s">
        <v>337</v>
      </c>
      <c r="C145" s="94" t="s">
        <v>1116</v>
      </c>
      <c r="D145" s="81">
        <v>3</v>
      </c>
      <c r="E145" s="81">
        <v>0</v>
      </c>
      <c r="F145" s="94">
        <f t="shared" si="4"/>
        <v>3</v>
      </c>
    </row>
    <row r="146" s="94" customFormat="1" spans="1:6">
      <c r="A146" s="81">
        <v>2024010559</v>
      </c>
      <c r="B146" s="81" t="s">
        <v>276</v>
      </c>
      <c r="C146" s="94" t="s">
        <v>1116</v>
      </c>
      <c r="D146" s="81">
        <v>15</v>
      </c>
      <c r="E146" s="81">
        <v>0</v>
      </c>
      <c r="F146" s="94">
        <f t="shared" si="4"/>
        <v>15</v>
      </c>
    </row>
    <row r="147" s="94" customFormat="1" spans="1:6">
      <c r="A147" s="81">
        <v>2024010463</v>
      </c>
      <c r="B147" s="81" t="s">
        <v>271</v>
      </c>
      <c r="C147" s="94" t="s">
        <v>1115</v>
      </c>
      <c r="D147" s="81">
        <v>30</v>
      </c>
      <c r="E147" s="81">
        <v>0</v>
      </c>
      <c r="F147" s="94">
        <f t="shared" si="4"/>
        <v>30</v>
      </c>
    </row>
    <row r="148" s="94" customFormat="1" spans="1:6">
      <c r="A148" s="81">
        <v>2024010473</v>
      </c>
      <c r="B148" s="81" t="s">
        <v>311</v>
      </c>
      <c r="C148" s="94" t="s">
        <v>1115</v>
      </c>
      <c r="D148" s="81">
        <v>0</v>
      </c>
      <c r="E148" s="81">
        <v>0</v>
      </c>
      <c r="F148" s="94">
        <f t="shared" si="4"/>
        <v>0</v>
      </c>
    </row>
    <row r="149" s="94" customFormat="1" spans="1:6">
      <c r="A149" s="81">
        <v>2024010498</v>
      </c>
      <c r="B149" s="81" t="s">
        <v>249</v>
      </c>
      <c r="C149" s="94" t="s">
        <v>135</v>
      </c>
      <c r="D149" s="81">
        <v>25</v>
      </c>
      <c r="E149" s="81">
        <v>0</v>
      </c>
      <c r="F149" s="94">
        <f t="shared" si="4"/>
        <v>25</v>
      </c>
    </row>
    <row r="150" s="94" customFormat="1" spans="1:6">
      <c r="A150" s="81">
        <v>2024010522</v>
      </c>
      <c r="B150" s="81" t="s">
        <v>184</v>
      </c>
      <c r="C150" s="94" t="s">
        <v>1114</v>
      </c>
      <c r="D150" s="81">
        <v>45</v>
      </c>
      <c r="E150" s="81">
        <v>0</v>
      </c>
      <c r="F150" s="94">
        <f t="shared" si="4"/>
        <v>45</v>
      </c>
    </row>
    <row r="151" s="94" customFormat="1" spans="1:6">
      <c r="A151" s="81">
        <v>2024010526</v>
      </c>
      <c r="B151" s="81" t="s">
        <v>341</v>
      </c>
      <c r="C151" s="94" t="s">
        <v>1114</v>
      </c>
      <c r="D151" s="81">
        <v>0</v>
      </c>
      <c r="E151" s="81">
        <v>0</v>
      </c>
      <c r="F151" s="94">
        <f t="shared" si="4"/>
        <v>0</v>
      </c>
    </row>
    <row r="152" s="94" customFormat="1" spans="1:6">
      <c r="A152" s="81">
        <v>2024010560</v>
      </c>
      <c r="B152" s="81" t="s">
        <v>260</v>
      </c>
      <c r="C152" s="94" t="s">
        <v>1116</v>
      </c>
      <c r="D152" s="81">
        <v>30</v>
      </c>
      <c r="E152" s="81">
        <v>0</v>
      </c>
      <c r="F152" s="94">
        <f t="shared" si="4"/>
        <v>30</v>
      </c>
    </row>
    <row r="153" s="94" customFormat="1" spans="1:6">
      <c r="A153" s="81">
        <v>2024010561</v>
      </c>
      <c r="B153" s="81" t="s">
        <v>163</v>
      </c>
      <c r="C153" s="94" t="s">
        <v>1116</v>
      </c>
      <c r="D153" s="81">
        <v>0</v>
      </c>
      <c r="E153" s="81">
        <v>0</v>
      </c>
      <c r="F153" s="94">
        <f t="shared" si="4"/>
        <v>0</v>
      </c>
    </row>
    <row r="154" s="94" customFormat="1" spans="1:6">
      <c r="A154" s="81">
        <v>2024010566</v>
      </c>
      <c r="B154" s="81" t="s">
        <v>297</v>
      </c>
      <c r="C154" s="94" t="s">
        <v>1116</v>
      </c>
      <c r="D154" s="81">
        <v>0</v>
      </c>
      <c r="E154" s="81">
        <v>0</v>
      </c>
      <c r="F154" s="94">
        <f t="shared" si="4"/>
        <v>0</v>
      </c>
    </row>
    <row r="155" s="94" customFormat="1" spans="1:6">
      <c r="A155" s="81">
        <v>2024010618</v>
      </c>
      <c r="B155" s="81" t="s">
        <v>273</v>
      </c>
      <c r="C155" s="94" t="s">
        <v>1113</v>
      </c>
      <c r="D155" s="81">
        <v>0</v>
      </c>
      <c r="E155" s="81">
        <v>0</v>
      </c>
      <c r="F155" s="94">
        <f t="shared" si="4"/>
        <v>0</v>
      </c>
    </row>
    <row r="156" s="94" customFormat="1" spans="1:6">
      <c r="A156" s="81">
        <v>2024010470</v>
      </c>
      <c r="B156" s="81" t="s">
        <v>213</v>
      </c>
      <c r="C156" s="94" t="s">
        <v>1115</v>
      </c>
      <c r="D156" s="81">
        <v>10</v>
      </c>
      <c r="E156" s="81">
        <v>0</v>
      </c>
      <c r="F156" s="94">
        <f t="shared" si="4"/>
        <v>10</v>
      </c>
    </row>
    <row r="157" s="94" customFormat="1" spans="1:6">
      <c r="A157" s="81">
        <v>2024010569</v>
      </c>
      <c r="B157" s="81" t="s">
        <v>352</v>
      </c>
      <c r="C157" s="94" t="s">
        <v>1116</v>
      </c>
      <c r="D157" s="81">
        <v>8</v>
      </c>
      <c r="E157" s="81">
        <v>0</v>
      </c>
      <c r="F157" s="94">
        <f t="shared" si="4"/>
        <v>8</v>
      </c>
    </row>
    <row r="158" s="94" customFormat="1" spans="1:6">
      <c r="A158" s="81">
        <v>2024010602</v>
      </c>
      <c r="B158" s="81" t="s">
        <v>322</v>
      </c>
      <c r="C158" s="94" t="s">
        <v>368</v>
      </c>
      <c r="D158" s="81">
        <v>8</v>
      </c>
      <c r="E158" s="81">
        <v>0</v>
      </c>
      <c r="F158" s="94">
        <f t="shared" si="4"/>
        <v>8</v>
      </c>
    </row>
    <row r="159" s="94" customFormat="1" spans="1:6">
      <c r="A159" s="81">
        <v>2024010541</v>
      </c>
      <c r="B159" s="81" t="s">
        <v>362</v>
      </c>
      <c r="C159" s="94" t="s">
        <v>1114</v>
      </c>
      <c r="D159" s="81">
        <v>0</v>
      </c>
      <c r="E159" s="81">
        <v>0</v>
      </c>
      <c r="F159" s="94">
        <f t="shared" si="4"/>
        <v>0</v>
      </c>
    </row>
    <row r="160" s="94" customFormat="1" spans="1:6">
      <c r="A160" s="81">
        <v>2024010534</v>
      </c>
      <c r="B160" s="81" t="s">
        <v>316</v>
      </c>
      <c r="C160" s="94" t="s">
        <v>1114</v>
      </c>
      <c r="D160" s="81">
        <v>6</v>
      </c>
      <c r="E160" s="81">
        <v>0</v>
      </c>
      <c r="F160" s="94">
        <f t="shared" si="4"/>
        <v>6</v>
      </c>
    </row>
    <row r="161" s="94" customFormat="1" spans="1:6">
      <c r="A161" s="81">
        <v>2024010567</v>
      </c>
      <c r="B161" s="81" t="s">
        <v>274</v>
      </c>
      <c r="C161" s="94" t="s">
        <v>1116</v>
      </c>
      <c r="D161" s="81">
        <v>5</v>
      </c>
      <c r="E161" s="81">
        <v>0</v>
      </c>
      <c r="F161" s="94">
        <f t="shared" si="4"/>
        <v>5</v>
      </c>
    </row>
    <row r="162" s="94" customFormat="1" spans="1:6">
      <c r="A162" s="81">
        <v>2024010568</v>
      </c>
      <c r="B162" s="81" t="s">
        <v>356</v>
      </c>
      <c r="C162" s="94" t="s">
        <v>1116</v>
      </c>
      <c r="D162" s="81">
        <v>3</v>
      </c>
      <c r="E162" s="81">
        <v>0</v>
      </c>
      <c r="F162" s="94">
        <f t="shared" si="4"/>
        <v>3</v>
      </c>
    </row>
    <row r="163" s="94" customFormat="1" spans="1:6">
      <c r="A163" s="81">
        <v>2024010467</v>
      </c>
      <c r="B163" s="81" t="s">
        <v>332</v>
      </c>
      <c r="C163" s="94" t="s">
        <v>1115</v>
      </c>
      <c r="D163" s="81">
        <v>0</v>
      </c>
      <c r="E163" s="81">
        <v>0</v>
      </c>
      <c r="F163" s="94">
        <f t="shared" ref="F163:F182" si="5">IF(D163&gt;70,70,D163)</f>
        <v>0</v>
      </c>
    </row>
    <row r="164" s="94" customFormat="1" spans="1:6">
      <c r="A164" s="81">
        <v>2024010471</v>
      </c>
      <c r="B164" s="81" t="s">
        <v>290</v>
      </c>
      <c r="C164" s="94" t="s">
        <v>1115</v>
      </c>
      <c r="D164" s="81">
        <v>0</v>
      </c>
      <c r="E164" s="81">
        <v>0</v>
      </c>
      <c r="F164" s="94">
        <f t="shared" si="5"/>
        <v>0</v>
      </c>
    </row>
    <row r="165" s="94" customFormat="1" spans="1:6">
      <c r="A165" s="81">
        <v>2024010474</v>
      </c>
      <c r="B165" s="81" t="s">
        <v>348</v>
      </c>
      <c r="C165" s="94" t="s">
        <v>1115</v>
      </c>
      <c r="D165" s="81">
        <v>0</v>
      </c>
      <c r="E165" s="81">
        <v>0</v>
      </c>
      <c r="F165" s="94">
        <f t="shared" si="5"/>
        <v>0</v>
      </c>
    </row>
    <row r="166" s="94" customFormat="1" spans="1:6">
      <c r="A166" s="81">
        <v>2024010457</v>
      </c>
      <c r="B166" s="81" t="s">
        <v>410</v>
      </c>
      <c r="C166" s="94" t="s">
        <v>1115</v>
      </c>
      <c r="D166" s="81">
        <v>0</v>
      </c>
      <c r="E166" s="81">
        <v>0</v>
      </c>
      <c r="F166" s="94">
        <f t="shared" si="5"/>
        <v>0</v>
      </c>
    </row>
    <row r="167" s="94" customFormat="1" spans="1:6">
      <c r="A167" s="81">
        <v>2024010489</v>
      </c>
      <c r="B167" s="81" t="s">
        <v>307</v>
      </c>
      <c r="C167" s="94" t="s">
        <v>135</v>
      </c>
      <c r="D167" s="81">
        <v>0</v>
      </c>
      <c r="E167" s="81">
        <v>0</v>
      </c>
      <c r="F167" s="94">
        <f t="shared" si="5"/>
        <v>0</v>
      </c>
    </row>
    <row r="168" s="94" customFormat="1" spans="1:6">
      <c r="A168" s="81">
        <v>2024010491</v>
      </c>
      <c r="B168" s="81" t="s">
        <v>194</v>
      </c>
      <c r="C168" s="94" t="s">
        <v>135</v>
      </c>
      <c r="D168" s="81">
        <v>0</v>
      </c>
      <c r="E168" s="81">
        <v>0</v>
      </c>
      <c r="F168" s="94">
        <f t="shared" si="5"/>
        <v>0</v>
      </c>
    </row>
    <row r="169" s="94" customFormat="1" spans="1:6">
      <c r="A169" s="81">
        <v>2024010492</v>
      </c>
      <c r="B169" s="81" t="s">
        <v>133</v>
      </c>
      <c r="C169" s="94" t="s">
        <v>135</v>
      </c>
      <c r="D169" s="81">
        <v>0</v>
      </c>
      <c r="E169" s="81">
        <v>0</v>
      </c>
      <c r="F169" s="94">
        <f t="shared" si="5"/>
        <v>0</v>
      </c>
    </row>
    <row r="170" s="94" customFormat="1" spans="1:6">
      <c r="A170" s="81">
        <v>2024010512</v>
      </c>
      <c r="B170" s="81" t="s">
        <v>366</v>
      </c>
      <c r="C170" s="94" t="s">
        <v>135</v>
      </c>
      <c r="D170" s="81">
        <v>0</v>
      </c>
      <c r="E170" s="81">
        <v>0</v>
      </c>
      <c r="F170" s="94">
        <f t="shared" si="5"/>
        <v>0</v>
      </c>
    </row>
    <row r="171" s="94" customFormat="1" spans="1:6">
      <c r="A171" s="81">
        <v>2024010516</v>
      </c>
      <c r="B171" s="81" t="s">
        <v>325</v>
      </c>
      <c r="C171" s="94" t="s">
        <v>135</v>
      </c>
      <c r="D171" s="81">
        <v>0</v>
      </c>
      <c r="E171" s="81">
        <v>0</v>
      </c>
      <c r="F171" s="94">
        <f t="shared" si="5"/>
        <v>0</v>
      </c>
    </row>
    <row r="172" s="94" customFormat="1" spans="1:6">
      <c r="A172" s="81">
        <v>2024010518</v>
      </c>
      <c r="B172" s="81" t="s">
        <v>360</v>
      </c>
      <c r="C172" s="94" t="s">
        <v>1114</v>
      </c>
      <c r="D172" s="81">
        <v>0</v>
      </c>
      <c r="E172" s="81">
        <v>0</v>
      </c>
      <c r="F172" s="94">
        <f t="shared" si="5"/>
        <v>0</v>
      </c>
    </row>
    <row r="173" s="94" customFormat="1" spans="1:6">
      <c r="A173" s="81">
        <v>2024010530</v>
      </c>
      <c r="B173" s="81" t="s">
        <v>324</v>
      </c>
      <c r="C173" s="94" t="s">
        <v>1114</v>
      </c>
      <c r="D173" s="81">
        <v>0</v>
      </c>
      <c r="E173" s="81">
        <v>0</v>
      </c>
      <c r="F173" s="94">
        <f t="shared" si="5"/>
        <v>0</v>
      </c>
    </row>
    <row r="174" s="94" customFormat="1" spans="1:6">
      <c r="A174" s="81">
        <v>2024010536</v>
      </c>
      <c r="B174" s="81" t="s">
        <v>305</v>
      </c>
      <c r="C174" s="94" t="s">
        <v>1114</v>
      </c>
      <c r="D174" s="81">
        <v>0</v>
      </c>
      <c r="E174" s="81">
        <v>0</v>
      </c>
      <c r="F174" s="94">
        <f t="shared" si="5"/>
        <v>0</v>
      </c>
    </row>
    <row r="175" s="94" customFormat="1" spans="1:6">
      <c r="A175" s="81">
        <v>2024010546</v>
      </c>
      <c r="B175" s="81" t="s">
        <v>330</v>
      </c>
      <c r="C175" s="94" t="s">
        <v>1114</v>
      </c>
      <c r="D175" s="81">
        <v>0</v>
      </c>
      <c r="E175" s="81">
        <v>0</v>
      </c>
      <c r="F175" s="94">
        <f t="shared" si="5"/>
        <v>0</v>
      </c>
    </row>
    <row r="176" s="94" customFormat="1" spans="1:6">
      <c r="A176" s="81">
        <v>2024010554</v>
      </c>
      <c r="B176" s="81" t="s">
        <v>303</v>
      </c>
      <c r="C176" s="94" t="s">
        <v>1116</v>
      </c>
      <c r="D176" s="81">
        <v>0</v>
      </c>
      <c r="E176" s="81">
        <v>0</v>
      </c>
      <c r="F176" s="94">
        <f t="shared" si="5"/>
        <v>0</v>
      </c>
    </row>
    <row r="177" s="94" customFormat="1" spans="1:6">
      <c r="A177" s="81">
        <v>2024010564</v>
      </c>
      <c r="B177" s="81" t="s">
        <v>333</v>
      </c>
      <c r="C177" s="94" t="s">
        <v>1116</v>
      </c>
      <c r="D177" s="81">
        <v>0</v>
      </c>
      <c r="E177" s="81">
        <v>0</v>
      </c>
      <c r="F177" s="94">
        <f t="shared" si="5"/>
        <v>0</v>
      </c>
    </row>
    <row r="178" s="94" customFormat="1" spans="1:6">
      <c r="A178" s="81">
        <v>2024010565</v>
      </c>
      <c r="B178" s="81" t="s">
        <v>334</v>
      </c>
      <c r="C178" s="94" t="s">
        <v>1116</v>
      </c>
      <c r="D178" s="81">
        <v>0</v>
      </c>
      <c r="E178" s="81">
        <v>0</v>
      </c>
      <c r="F178" s="94">
        <f t="shared" si="5"/>
        <v>0</v>
      </c>
    </row>
    <row r="179" s="94" customFormat="1" spans="1:6">
      <c r="A179" s="81">
        <v>2024010570</v>
      </c>
      <c r="B179" s="81" t="s">
        <v>318</v>
      </c>
      <c r="C179" s="94" t="s">
        <v>1116</v>
      </c>
      <c r="D179" s="81">
        <v>0</v>
      </c>
      <c r="E179" s="81">
        <v>0</v>
      </c>
      <c r="F179" s="94">
        <f t="shared" si="5"/>
        <v>0</v>
      </c>
    </row>
    <row r="180" s="94" customFormat="1" spans="1:6">
      <c r="A180" s="81">
        <v>2024010586</v>
      </c>
      <c r="B180" s="81" t="s">
        <v>327</v>
      </c>
      <c r="C180" s="94" t="s">
        <v>368</v>
      </c>
      <c r="D180" s="81">
        <v>0</v>
      </c>
      <c r="E180" s="81">
        <v>0</v>
      </c>
      <c r="F180" s="94">
        <f t="shared" si="5"/>
        <v>0</v>
      </c>
    </row>
    <row r="181" s="94" customFormat="1" spans="1:6">
      <c r="A181" s="81">
        <v>2024010587</v>
      </c>
      <c r="B181" s="81" t="s">
        <v>367</v>
      </c>
      <c r="C181" s="94" t="s">
        <v>368</v>
      </c>
      <c r="D181" s="81">
        <v>0</v>
      </c>
      <c r="E181" s="81">
        <v>0</v>
      </c>
      <c r="F181" s="94">
        <f t="shared" si="5"/>
        <v>0</v>
      </c>
    </row>
    <row r="182" s="94" customFormat="1" spans="1:6">
      <c r="A182" s="81">
        <v>2024010636</v>
      </c>
      <c r="B182" s="81" t="s">
        <v>459</v>
      </c>
      <c r="C182" s="94" t="s">
        <v>1113</v>
      </c>
      <c r="D182" s="81">
        <v>0</v>
      </c>
      <c r="E182" s="81">
        <v>0</v>
      </c>
      <c r="F182" s="94">
        <f t="shared" si="5"/>
        <v>0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4"/>
  <sheetViews>
    <sheetView zoomScale="70" zoomScaleNormal="70" workbookViewId="0">
      <pane xSplit="3" ySplit="2" topLeftCell="M164" activePane="bottomRight" state="frozen"/>
      <selection/>
      <selection pane="topRight"/>
      <selection pane="bottomLeft"/>
      <selection pane="bottomRight" activeCell="A177" sqref="$A177:$XFD177"/>
    </sheetView>
  </sheetViews>
  <sheetFormatPr defaultColWidth="9" defaultRowHeight="14.4"/>
  <cols>
    <col min="1" max="1" width="9" style="24"/>
    <col min="2" max="2" width="17.6296296296296" style="24" customWidth="1"/>
    <col min="3" max="3" width="11.7777777777778" style="24"/>
    <col min="4" max="5" width="11.5" style="51"/>
    <col min="6" max="6" width="11.5" style="52"/>
    <col min="7" max="7" width="43.3796296296296" style="53" customWidth="1"/>
    <col min="8" max="8" width="5.12962962962963" style="53" customWidth="1"/>
    <col min="9" max="10" width="11.5" style="53"/>
    <col min="11" max="12" width="16" style="53"/>
    <col min="13" max="14" width="11.5" style="53"/>
    <col min="15" max="15" width="11.5" style="52"/>
    <col min="16" max="16" width="29.6296296296296" style="54" customWidth="1"/>
    <col min="17" max="17" width="15.5" style="54" customWidth="1"/>
    <col min="18" max="18" width="19.75" style="54" customWidth="1"/>
    <col min="19" max="23" width="11.5" style="54"/>
    <col min="24" max="24" width="11.5" style="52"/>
    <col min="25" max="30" width="9" style="55"/>
    <col min="31" max="31" width="9" style="52"/>
    <col min="32" max="16384" width="9" style="24"/>
  </cols>
  <sheetData>
    <row r="1" spans="1:32">
      <c r="A1" s="25"/>
      <c r="B1" s="25"/>
      <c r="C1" s="25"/>
      <c r="D1" s="56" t="s">
        <v>1117</v>
      </c>
      <c r="E1" s="56"/>
      <c r="F1" s="56"/>
      <c r="G1" s="44" t="s">
        <v>1118</v>
      </c>
      <c r="H1" s="44"/>
      <c r="I1" s="44"/>
      <c r="J1" s="44"/>
      <c r="K1" s="44"/>
      <c r="L1" s="44"/>
      <c r="M1" s="44"/>
      <c r="N1" s="44"/>
      <c r="O1" s="58"/>
      <c r="P1" s="44" t="s">
        <v>1119</v>
      </c>
      <c r="Q1" s="44"/>
      <c r="R1" s="44"/>
      <c r="S1" s="44"/>
      <c r="T1" s="44"/>
      <c r="U1" s="44"/>
      <c r="V1" s="44"/>
      <c r="W1" s="44"/>
      <c r="X1" s="58"/>
      <c r="Y1" s="44" t="s">
        <v>42</v>
      </c>
      <c r="Z1" s="44"/>
      <c r="AA1" s="44"/>
      <c r="AB1" s="44"/>
      <c r="AC1" s="44"/>
      <c r="AD1" s="44"/>
      <c r="AE1" s="58"/>
      <c r="AF1" s="44" t="s">
        <v>1120</v>
      </c>
    </row>
    <row r="2" spans="1:32">
      <c r="A2" s="25" t="s">
        <v>700</v>
      </c>
      <c r="B2" s="25" t="s">
        <v>3</v>
      </c>
      <c r="C2" s="25" t="s">
        <v>2</v>
      </c>
      <c r="D2" s="57" t="s">
        <v>1121</v>
      </c>
      <c r="E2" s="57" t="s">
        <v>1122</v>
      </c>
      <c r="F2" s="58" t="s">
        <v>887</v>
      </c>
      <c r="G2" s="59" t="s">
        <v>1123</v>
      </c>
      <c r="H2" s="59" t="s">
        <v>887</v>
      </c>
      <c r="I2" s="59" t="s">
        <v>1124</v>
      </c>
      <c r="J2" s="59" t="s">
        <v>887</v>
      </c>
      <c r="K2" s="59" t="s">
        <v>1125</v>
      </c>
      <c r="L2" s="59" t="s">
        <v>887</v>
      </c>
      <c r="M2" s="59" t="s">
        <v>1126</v>
      </c>
      <c r="N2" s="59" t="s">
        <v>887</v>
      </c>
      <c r="O2" s="58" t="s">
        <v>1127</v>
      </c>
      <c r="P2" s="66" t="s">
        <v>1123</v>
      </c>
      <c r="Q2" s="66" t="s">
        <v>1122</v>
      </c>
      <c r="R2" s="66" t="s">
        <v>1124</v>
      </c>
      <c r="S2" s="66" t="s">
        <v>1122</v>
      </c>
      <c r="T2" s="66" t="s">
        <v>1125</v>
      </c>
      <c r="U2" s="66" t="s">
        <v>1122</v>
      </c>
      <c r="V2" s="66" t="s">
        <v>1126</v>
      </c>
      <c r="W2" s="66" t="s">
        <v>1122</v>
      </c>
      <c r="X2" s="58" t="s">
        <v>1127</v>
      </c>
      <c r="Y2" s="71" t="s">
        <v>1128</v>
      </c>
      <c r="Z2" s="71" t="s">
        <v>887</v>
      </c>
      <c r="AA2" s="71" t="s">
        <v>1129</v>
      </c>
      <c r="AB2" s="71" t="s">
        <v>887</v>
      </c>
      <c r="AC2" s="71" t="s">
        <v>1130</v>
      </c>
      <c r="AD2" s="71" t="s">
        <v>887</v>
      </c>
      <c r="AE2" s="58" t="s">
        <v>1131</v>
      </c>
      <c r="AF2" s="44" t="s">
        <v>1127</v>
      </c>
    </row>
    <row r="3" spans="1:32">
      <c r="A3" s="25">
        <v>1</v>
      </c>
      <c r="B3" s="60" t="s">
        <v>410</v>
      </c>
      <c r="C3" s="60">
        <v>2024010457</v>
      </c>
      <c r="D3" s="61"/>
      <c r="E3" s="61"/>
      <c r="F3" s="62">
        <f>IF(E3&gt;20,20,E3)</f>
        <v>0</v>
      </c>
      <c r="G3" s="63"/>
      <c r="H3" s="63"/>
      <c r="I3" s="63"/>
      <c r="J3" s="63"/>
      <c r="K3" s="63"/>
      <c r="L3" s="63"/>
      <c r="M3" s="63"/>
      <c r="N3" s="63"/>
      <c r="O3" s="62">
        <f>H3+J3+L3+N3</f>
        <v>0</v>
      </c>
      <c r="P3" s="67"/>
      <c r="Q3" s="67"/>
      <c r="R3" s="67"/>
      <c r="S3" s="67"/>
      <c r="T3" s="67"/>
      <c r="U3" s="67"/>
      <c r="V3" s="67"/>
      <c r="W3" s="67"/>
      <c r="X3" s="62">
        <f>Q3+S3+U3+W3</f>
        <v>0</v>
      </c>
      <c r="Y3" s="72">
        <v>18.5</v>
      </c>
      <c r="Z3" s="73">
        <f>IF(Y3&gt;20,20,Y3)</f>
        <v>18.5</v>
      </c>
      <c r="AA3" s="73" t="s">
        <v>1132</v>
      </c>
      <c r="AB3" s="73">
        <v>10</v>
      </c>
      <c r="AC3" s="73" t="s">
        <v>1133</v>
      </c>
      <c r="AD3" s="73">
        <v>10</v>
      </c>
      <c r="AE3" s="74">
        <f>Z3+AB3+AD3</f>
        <v>38.5</v>
      </c>
      <c r="AF3" s="25">
        <f>F3+O3+X3+AE3</f>
        <v>38.5</v>
      </c>
    </row>
    <row r="4" spans="1:32">
      <c r="A4" s="25">
        <v>2</v>
      </c>
      <c r="B4" s="60" t="s">
        <v>72</v>
      </c>
      <c r="C4" s="60">
        <v>2024010458</v>
      </c>
      <c r="D4" s="61"/>
      <c r="E4" s="61"/>
      <c r="F4" s="62">
        <f>IF(E4&gt;20,20,E4)</f>
        <v>0</v>
      </c>
      <c r="G4" s="63"/>
      <c r="H4" s="63"/>
      <c r="I4" s="63"/>
      <c r="J4" s="63"/>
      <c r="K4" s="63"/>
      <c r="L4" s="63"/>
      <c r="M4" s="63"/>
      <c r="N4" s="63"/>
      <c r="O4" s="62">
        <f t="shared" ref="O4:O35" si="0">H4+J4+L4+N4</f>
        <v>0</v>
      </c>
      <c r="P4" s="67"/>
      <c r="Q4" s="67"/>
      <c r="R4" s="67"/>
      <c r="S4" s="67"/>
      <c r="T4" s="67"/>
      <c r="U4" s="67"/>
      <c r="V4" s="67"/>
      <c r="W4" s="67"/>
      <c r="X4" s="62">
        <f t="shared" ref="X4:X35" si="1">Q4+S4+U4+W4</f>
        <v>0</v>
      </c>
      <c r="Y4" s="72">
        <v>177</v>
      </c>
      <c r="Z4" s="73">
        <f t="shared" ref="Z4:Z35" si="2">IF(Y4&gt;20,20,Y4)</f>
        <v>20</v>
      </c>
      <c r="AA4" s="73" t="s">
        <v>1132</v>
      </c>
      <c r="AB4" s="73">
        <v>10</v>
      </c>
      <c r="AC4" s="73" t="s">
        <v>1133</v>
      </c>
      <c r="AD4" s="73">
        <v>10</v>
      </c>
      <c r="AE4" s="74">
        <f t="shared" ref="AE4:AE35" si="3">Z4+AB4+AD4</f>
        <v>40</v>
      </c>
      <c r="AF4" s="25">
        <f t="shared" ref="AF4:AF35" si="4">F4+O4+X4+AE4</f>
        <v>40</v>
      </c>
    </row>
    <row r="5" spans="1:32">
      <c r="A5" s="25">
        <v>3</v>
      </c>
      <c r="B5" s="60" t="s">
        <v>108</v>
      </c>
      <c r="C5" s="60">
        <v>2024010459</v>
      </c>
      <c r="D5" s="64" t="s">
        <v>1117</v>
      </c>
      <c r="E5" s="61">
        <v>6</v>
      </c>
      <c r="F5" s="62">
        <f>IF(E5&gt;20,20,E5)</f>
        <v>6</v>
      </c>
      <c r="G5" s="63"/>
      <c r="H5" s="63"/>
      <c r="I5" s="63"/>
      <c r="J5" s="63"/>
      <c r="K5" s="63"/>
      <c r="L5" s="63"/>
      <c r="M5" s="63"/>
      <c r="N5" s="63"/>
      <c r="O5" s="62">
        <f t="shared" si="0"/>
        <v>0</v>
      </c>
      <c r="P5" s="68" t="s">
        <v>1134</v>
      </c>
      <c r="Q5" s="67">
        <v>1</v>
      </c>
      <c r="R5" s="67"/>
      <c r="S5" s="67"/>
      <c r="T5" s="67"/>
      <c r="U5" s="67"/>
      <c r="V5" s="67"/>
      <c r="W5" s="67"/>
      <c r="X5" s="62">
        <f t="shared" si="1"/>
        <v>1</v>
      </c>
      <c r="Y5" s="72">
        <v>113</v>
      </c>
      <c r="Z5" s="73">
        <f t="shared" si="2"/>
        <v>20</v>
      </c>
      <c r="AA5" s="73" t="s">
        <v>1132</v>
      </c>
      <c r="AB5" s="73">
        <v>10</v>
      </c>
      <c r="AC5" s="73" t="s">
        <v>1133</v>
      </c>
      <c r="AD5" s="73">
        <v>10</v>
      </c>
      <c r="AE5" s="74">
        <f t="shared" si="3"/>
        <v>40</v>
      </c>
      <c r="AF5" s="25">
        <f t="shared" si="4"/>
        <v>47</v>
      </c>
    </row>
    <row r="6" spans="1:32">
      <c r="A6" s="25">
        <v>4</v>
      </c>
      <c r="B6" s="60" t="s">
        <v>83</v>
      </c>
      <c r="C6" s="60">
        <v>2024010460</v>
      </c>
      <c r="D6" s="61"/>
      <c r="E6" s="61"/>
      <c r="F6" s="62">
        <f>IF(E6&gt;20,20,E6)</f>
        <v>0</v>
      </c>
      <c r="G6" s="63"/>
      <c r="H6" s="63"/>
      <c r="I6" s="63"/>
      <c r="J6" s="63"/>
      <c r="K6" s="63"/>
      <c r="L6" s="63"/>
      <c r="M6" s="63"/>
      <c r="N6" s="63"/>
      <c r="O6" s="62">
        <f t="shared" si="0"/>
        <v>0</v>
      </c>
      <c r="P6" s="67"/>
      <c r="Q6" s="67"/>
      <c r="R6" s="67"/>
      <c r="S6" s="67"/>
      <c r="T6" s="67"/>
      <c r="U6" s="67"/>
      <c r="V6" s="67"/>
      <c r="W6" s="67"/>
      <c r="X6" s="62">
        <f t="shared" si="1"/>
        <v>0</v>
      </c>
      <c r="Y6" s="72">
        <v>269.5</v>
      </c>
      <c r="Z6" s="73">
        <f t="shared" si="2"/>
        <v>20</v>
      </c>
      <c r="AA6" s="73" t="s">
        <v>1132</v>
      </c>
      <c r="AB6" s="73">
        <v>10</v>
      </c>
      <c r="AC6" s="73" t="s">
        <v>1133</v>
      </c>
      <c r="AD6" s="73">
        <v>10</v>
      </c>
      <c r="AE6" s="74">
        <f t="shared" si="3"/>
        <v>40</v>
      </c>
      <c r="AF6" s="25">
        <f t="shared" si="4"/>
        <v>40</v>
      </c>
    </row>
    <row r="7" spans="1:32">
      <c r="A7" s="25">
        <v>5</v>
      </c>
      <c r="B7" s="60" t="s">
        <v>86</v>
      </c>
      <c r="C7" s="60">
        <v>2024010461</v>
      </c>
      <c r="D7" s="65" t="s">
        <v>1135</v>
      </c>
      <c r="E7" s="61">
        <v>17</v>
      </c>
      <c r="F7" s="62">
        <f>IF(E7&gt;20,20,E7)</f>
        <v>17</v>
      </c>
      <c r="G7" s="63"/>
      <c r="H7" s="63"/>
      <c r="I7" s="63"/>
      <c r="J7" s="63"/>
      <c r="K7" s="63"/>
      <c r="L7" s="63"/>
      <c r="M7" s="63"/>
      <c r="N7" s="63"/>
      <c r="O7" s="62">
        <f t="shared" si="0"/>
        <v>0</v>
      </c>
      <c r="P7" s="67"/>
      <c r="Q7" s="67"/>
      <c r="R7" s="67"/>
      <c r="S7" s="67"/>
      <c r="T7" s="67"/>
      <c r="U7" s="67"/>
      <c r="V7" s="67"/>
      <c r="W7" s="67"/>
      <c r="X7" s="62">
        <f t="shared" si="1"/>
        <v>0</v>
      </c>
      <c r="Y7" s="72">
        <v>73.5</v>
      </c>
      <c r="Z7" s="73">
        <f t="shared" si="2"/>
        <v>20</v>
      </c>
      <c r="AA7" s="73" t="s">
        <v>1132</v>
      </c>
      <c r="AB7" s="73">
        <v>10</v>
      </c>
      <c r="AC7" s="73" t="s">
        <v>1133</v>
      </c>
      <c r="AD7" s="73">
        <v>10</v>
      </c>
      <c r="AE7" s="74">
        <f t="shared" si="3"/>
        <v>40</v>
      </c>
      <c r="AF7" s="25">
        <f t="shared" si="4"/>
        <v>57</v>
      </c>
    </row>
    <row r="8" spans="1:32">
      <c r="A8" s="25">
        <v>6</v>
      </c>
      <c r="B8" s="60" t="s">
        <v>254</v>
      </c>
      <c r="C8" s="60">
        <v>2024010462</v>
      </c>
      <c r="D8" s="61"/>
      <c r="E8" s="61"/>
      <c r="F8" s="62">
        <f t="shared" ref="F8:F22" si="5">IF(E8&gt;20,20,E8)</f>
        <v>0</v>
      </c>
      <c r="G8" s="63"/>
      <c r="H8" s="63"/>
      <c r="I8" s="63"/>
      <c r="J8" s="63"/>
      <c r="K8" s="63"/>
      <c r="L8" s="63"/>
      <c r="M8" s="63"/>
      <c r="N8" s="63"/>
      <c r="O8" s="62">
        <f t="shared" si="0"/>
        <v>0</v>
      </c>
      <c r="P8" s="67"/>
      <c r="Q8" s="67"/>
      <c r="R8" s="67"/>
      <c r="S8" s="67"/>
      <c r="T8" s="67"/>
      <c r="U8" s="67"/>
      <c r="V8" s="67"/>
      <c r="W8" s="67"/>
      <c r="X8" s="62">
        <f t="shared" si="1"/>
        <v>0</v>
      </c>
      <c r="Y8" s="72">
        <v>60</v>
      </c>
      <c r="Z8" s="73">
        <f t="shared" si="2"/>
        <v>20</v>
      </c>
      <c r="AA8" s="73" t="s">
        <v>1132</v>
      </c>
      <c r="AB8" s="73">
        <v>10</v>
      </c>
      <c r="AC8" s="73" t="s">
        <v>1133</v>
      </c>
      <c r="AD8" s="73">
        <v>10</v>
      </c>
      <c r="AE8" s="74">
        <f t="shared" si="3"/>
        <v>40</v>
      </c>
      <c r="AF8" s="25">
        <f t="shared" si="4"/>
        <v>40</v>
      </c>
    </row>
    <row r="9" spans="1:32">
      <c r="A9" s="25">
        <v>7</v>
      </c>
      <c r="B9" s="60" t="s">
        <v>271</v>
      </c>
      <c r="C9" s="60">
        <v>2024010463</v>
      </c>
      <c r="D9" s="61"/>
      <c r="E9" s="61"/>
      <c r="F9" s="62">
        <f t="shared" si="5"/>
        <v>0</v>
      </c>
      <c r="G9" s="63"/>
      <c r="H9" s="63"/>
      <c r="I9" s="63"/>
      <c r="J9" s="63"/>
      <c r="K9" s="63"/>
      <c r="L9" s="63"/>
      <c r="M9" s="63"/>
      <c r="N9" s="63"/>
      <c r="O9" s="62">
        <f t="shared" si="0"/>
        <v>0</v>
      </c>
      <c r="P9" s="67"/>
      <c r="Q9" s="67"/>
      <c r="R9" s="67"/>
      <c r="S9" s="67"/>
      <c r="T9" s="67"/>
      <c r="U9" s="67"/>
      <c r="V9" s="67"/>
      <c r="W9" s="67"/>
      <c r="X9" s="62">
        <f t="shared" si="1"/>
        <v>0</v>
      </c>
      <c r="Y9" s="72">
        <v>15</v>
      </c>
      <c r="Z9" s="73">
        <f t="shared" si="2"/>
        <v>15</v>
      </c>
      <c r="AA9" s="73" t="s">
        <v>1132</v>
      </c>
      <c r="AB9" s="73">
        <v>10</v>
      </c>
      <c r="AC9" s="73" t="s">
        <v>1133</v>
      </c>
      <c r="AD9" s="73">
        <v>10</v>
      </c>
      <c r="AE9" s="74">
        <f t="shared" si="3"/>
        <v>35</v>
      </c>
      <c r="AF9" s="25">
        <f t="shared" si="4"/>
        <v>35</v>
      </c>
    </row>
    <row r="10" spans="1:32">
      <c r="A10" s="25">
        <v>8</v>
      </c>
      <c r="B10" s="60" t="s">
        <v>82</v>
      </c>
      <c r="C10" s="60">
        <v>2024010464</v>
      </c>
      <c r="D10" s="61"/>
      <c r="E10" s="61"/>
      <c r="F10" s="62">
        <f t="shared" si="5"/>
        <v>0</v>
      </c>
      <c r="G10" s="63"/>
      <c r="H10" s="63"/>
      <c r="I10" s="63"/>
      <c r="J10" s="63"/>
      <c r="K10" s="63"/>
      <c r="L10" s="63"/>
      <c r="M10" s="63"/>
      <c r="N10" s="63"/>
      <c r="O10" s="62">
        <f t="shared" si="0"/>
        <v>0</v>
      </c>
      <c r="P10" s="67"/>
      <c r="Q10" s="67"/>
      <c r="R10" s="67"/>
      <c r="S10" s="67"/>
      <c r="T10" s="67"/>
      <c r="U10" s="67"/>
      <c r="V10" s="67"/>
      <c r="W10" s="67"/>
      <c r="X10" s="62">
        <f t="shared" si="1"/>
        <v>0</v>
      </c>
      <c r="Y10" s="72">
        <v>133.5</v>
      </c>
      <c r="Z10" s="73">
        <f t="shared" si="2"/>
        <v>20</v>
      </c>
      <c r="AA10" s="73" t="s">
        <v>1132</v>
      </c>
      <c r="AB10" s="73">
        <v>10</v>
      </c>
      <c r="AC10" s="73" t="s">
        <v>1133</v>
      </c>
      <c r="AD10" s="73">
        <v>10</v>
      </c>
      <c r="AE10" s="74">
        <f t="shared" si="3"/>
        <v>40</v>
      </c>
      <c r="AF10" s="25">
        <f t="shared" si="4"/>
        <v>40</v>
      </c>
    </row>
    <row r="11" spans="1:32">
      <c r="A11" s="25">
        <v>9</v>
      </c>
      <c r="B11" s="60" t="s">
        <v>110</v>
      </c>
      <c r="C11" s="60">
        <v>2024010465</v>
      </c>
      <c r="D11" s="61"/>
      <c r="E11" s="61"/>
      <c r="F11" s="62">
        <f t="shared" si="5"/>
        <v>0</v>
      </c>
      <c r="G11" s="63"/>
      <c r="H11" s="63"/>
      <c r="I11" s="63"/>
      <c r="J11" s="63"/>
      <c r="K11" s="63"/>
      <c r="L11" s="63"/>
      <c r="M11" s="63"/>
      <c r="N11" s="63"/>
      <c r="O11" s="62">
        <f t="shared" si="0"/>
        <v>0</v>
      </c>
      <c r="P11" s="67"/>
      <c r="Q11" s="67"/>
      <c r="R11" s="67"/>
      <c r="S11" s="67"/>
      <c r="T11" s="67"/>
      <c r="U11" s="67"/>
      <c r="V11" s="67"/>
      <c r="W11" s="67"/>
      <c r="X11" s="62">
        <f t="shared" si="1"/>
        <v>0</v>
      </c>
      <c r="Y11" s="72">
        <v>99.5</v>
      </c>
      <c r="Z11" s="73">
        <f t="shared" si="2"/>
        <v>20</v>
      </c>
      <c r="AA11" s="73" t="s">
        <v>1132</v>
      </c>
      <c r="AB11" s="73">
        <v>10</v>
      </c>
      <c r="AC11" s="73" t="s">
        <v>1133</v>
      </c>
      <c r="AD11" s="73">
        <v>10</v>
      </c>
      <c r="AE11" s="74">
        <f t="shared" si="3"/>
        <v>40</v>
      </c>
      <c r="AF11" s="25">
        <f t="shared" si="4"/>
        <v>40</v>
      </c>
    </row>
    <row r="12" spans="1:32">
      <c r="A12" s="25">
        <v>10</v>
      </c>
      <c r="B12" s="60" t="s">
        <v>165</v>
      </c>
      <c r="C12" s="60">
        <v>2024010466</v>
      </c>
      <c r="D12" s="61"/>
      <c r="E12" s="61"/>
      <c r="F12" s="62">
        <f t="shared" si="5"/>
        <v>0</v>
      </c>
      <c r="G12" s="63"/>
      <c r="H12" s="63"/>
      <c r="I12" s="63"/>
      <c r="J12" s="63"/>
      <c r="K12" s="63"/>
      <c r="L12" s="63"/>
      <c r="M12" s="63"/>
      <c r="N12" s="63"/>
      <c r="O12" s="62">
        <f t="shared" si="0"/>
        <v>0</v>
      </c>
      <c r="P12" s="67"/>
      <c r="Q12" s="67"/>
      <c r="R12" s="67"/>
      <c r="S12" s="67"/>
      <c r="T12" s="67"/>
      <c r="U12" s="67"/>
      <c r="V12" s="67"/>
      <c r="W12" s="67"/>
      <c r="X12" s="62">
        <f t="shared" si="1"/>
        <v>0</v>
      </c>
      <c r="Y12" s="72">
        <v>87.5</v>
      </c>
      <c r="Z12" s="73">
        <f t="shared" si="2"/>
        <v>20</v>
      </c>
      <c r="AA12" s="73" t="s">
        <v>1132</v>
      </c>
      <c r="AB12" s="73">
        <v>10</v>
      </c>
      <c r="AC12" s="73" t="s">
        <v>1133</v>
      </c>
      <c r="AD12" s="73">
        <v>10</v>
      </c>
      <c r="AE12" s="74">
        <f t="shared" si="3"/>
        <v>40</v>
      </c>
      <c r="AF12" s="25">
        <f t="shared" si="4"/>
        <v>40</v>
      </c>
    </row>
    <row r="13" spans="1:32">
      <c r="A13" s="25">
        <v>11</v>
      </c>
      <c r="B13" s="60" t="s">
        <v>332</v>
      </c>
      <c r="C13" s="60">
        <v>2024010467</v>
      </c>
      <c r="D13" s="61"/>
      <c r="E13" s="61"/>
      <c r="F13" s="62">
        <f t="shared" si="5"/>
        <v>0</v>
      </c>
      <c r="G13" s="63"/>
      <c r="H13" s="63"/>
      <c r="I13" s="63"/>
      <c r="J13" s="63"/>
      <c r="K13" s="63"/>
      <c r="L13" s="63"/>
      <c r="M13" s="63"/>
      <c r="N13" s="63"/>
      <c r="O13" s="62">
        <f t="shared" si="0"/>
        <v>0</v>
      </c>
      <c r="P13" s="67"/>
      <c r="Q13" s="67"/>
      <c r="R13" s="67"/>
      <c r="S13" s="67"/>
      <c r="T13" s="67"/>
      <c r="U13" s="67"/>
      <c r="V13" s="67"/>
      <c r="W13" s="67"/>
      <c r="X13" s="62">
        <f t="shared" si="1"/>
        <v>0</v>
      </c>
      <c r="Y13" s="72">
        <v>135.5</v>
      </c>
      <c r="Z13" s="73">
        <f t="shared" si="2"/>
        <v>20</v>
      </c>
      <c r="AA13" s="73" t="s">
        <v>1132</v>
      </c>
      <c r="AB13" s="73">
        <v>10</v>
      </c>
      <c r="AC13" s="73" t="s">
        <v>1133</v>
      </c>
      <c r="AD13" s="73">
        <v>10</v>
      </c>
      <c r="AE13" s="74">
        <f t="shared" si="3"/>
        <v>40</v>
      </c>
      <c r="AF13" s="25">
        <f t="shared" si="4"/>
        <v>40</v>
      </c>
    </row>
    <row r="14" spans="1:32">
      <c r="A14" s="25">
        <v>12</v>
      </c>
      <c r="B14" s="60" t="s">
        <v>204</v>
      </c>
      <c r="C14" s="60">
        <v>2024010468</v>
      </c>
      <c r="D14" s="61"/>
      <c r="E14" s="61"/>
      <c r="F14" s="62">
        <f t="shared" si="5"/>
        <v>0</v>
      </c>
      <c r="G14" s="63"/>
      <c r="H14" s="63"/>
      <c r="I14" s="63"/>
      <c r="J14" s="63"/>
      <c r="K14" s="63"/>
      <c r="L14" s="63"/>
      <c r="M14" s="63"/>
      <c r="N14" s="63"/>
      <c r="O14" s="62">
        <f t="shared" si="0"/>
        <v>0</v>
      </c>
      <c r="P14" s="69" t="s">
        <v>1136</v>
      </c>
      <c r="Q14" s="69">
        <v>2</v>
      </c>
      <c r="R14" s="67"/>
      <c r="S14" s="67"/>
      <c r="T14" s="67"/>
      <c r="U14" s="67"/>
      <c r="V14" s="67"/>
      <c r="W14" s="67"/>
      <c r="X14" s="62">
        <f t="shared" si="1"/>
        <v>2</v>
      </c>
      <c r="Y14" s="72">
        <v>12</v>
      </c>
      <c r="Z14" s="73">
        <f t="shared" si="2"/>
        <v>12</v>
      </c>
      <c r="AA14" s="73" t="s">
        <v>1132</v>
      </c>
      <c r="AB14" s="73">
        <v>10</v>
      </c>
      <c r="AC14" s="73" t="s">
        <v>1133</v>
      </c>
      <c r="AD14" s="73">
        <v>10</v>
      </c>
      <c r="AE14" s="74">
        <f t="shared" si="3"/>
        <v>32</v>
      </c>
      <c r="AF14" s="25">
        <f t="shared" si="4"/>
        <v>34</v>
      </c>
    </row>
    <row r="15" spans="1:32">
      <c r="A15" s="25">
        <v>13</v>
      </c>
      <c r="B15" s="60" t="s">
        <v>192</v>
      </c>
      <c r="C15" s="60">
        <v>2024010469</v>
      </c>
      <c r="D15" s="61"/>
      <c r="E15" s="61"/>
      <c r="F15" s="62">
        <f t="shared" si="5"/>
        <v>0</v>
      </c>
      <c r="G15" s="63"/>
      <c r="H15" s="63"/>
      <c r="I15" s="63"/>
      <c r="J15" s="63"/>
      <c r="K15" s="63"/>
      <c r="L15" s="63"/>
      <c r="M15" s="63"/>
      <c r="N15" s="63"/>
      <c r="O15" s="62">
        <f t="shared" si="0"/>
        <v>0</v>
      </c>
      <c r="P15" s="69" t="s">
        <v>1136</v>
      </c>
      <c r="Q15" s="69">
        <v>2</v>
      </c>
      <c r="R15" s="70" t="s">
        <v>1137</v>
      </c>
      <c r="S15" s="67">
        <v>2</v>
      </c>
      <c r="T15" s="67"/>
      <c r="U15" s="67"/>
      <c r="V15" s="67"/>
      <c r="W15" s="67"/>
      <c r="X15" s="62">
        <f t="shared" si="1"/>
        <v>4</v>
      </c>
      <c r="Y15" s="72">
        <v>24.5</v>
      </c>
      <c r="Z15" s="73">
        <f t="shared" si="2"/>
        <v>20</v>
      </c>
      <c r="AA15" s="73" t="s">
        <v>1132</v>
      </c>
      <c r="AB15" s="73">
        <v>10</v>
      </c>
      <c r="AC15" s="73" t="s">
        <v>1133</v>
      </c>
      <c r="AD15" s="73">
        <v>10</v>
      </c>
      <c r="AE15" s="74">
        <f t="shared" si="3"/>
        <v>40</v>
      </c>
      <c r="AF15" s="25">
        <f t="shared" si="4"/>
        <v>44</v>
      </c>
    </row>
    <row r="16" spans="1:32">
      <c r="A16" s="25">
        <v>14</v>
      </c>
      <c r="B16" s="60" t="s">
        <v>290</v>
      </c>
      <c r="C16" s="60">
        <v>2024010471</v>
      </c>
      <c r="D16" s="61"/>
      <c r="E16" s="61"/>
      <c r="F16" s="62">
        <f t="shared" si="5"/>
        <v>0</v>
      </c>
      <c r="G16" s="63"/>
      <c r="H16" s="63"/>
      <c r="I16" s="63"/>
      <c r="J16" s="63"/>
      <c r="K16" s="63"/>
      <c r="L16" s="63"/>
      <c r="M16" s="63"/>
      <c r="N16" s="63"/>
      <c r="O16" s="62">
        <f t="shared" si="0"/>
        <v>0</v>
      </c>
      <c r="P16" s="69" t="s">
        <v>1136</v>
      </c>
      <c r="Q16" s="69">
        <v>2</v>
      </c>
      <c r="R16" s="70" t="s">
        <v>1137</v>
      </c>
      <c r="S16" s="67">
        <v>2</v>
      </c>
      <c r="T16" s="67"/>
      <c r="U16" s="67"/>
      <c r="V16" s="67"/>
      <c r="W16" s="67"/>
      <c r="X16" s="62">
        <f t="shared" si="1"/>
        <v>4</v>
      </c>
      <c r="Y16" s="72">
        <v>4</v>
      </c>
      <c r="Z16" s="73">
        <f t="shared" si="2"/>
        <v>4</v>
      </c>
      <c r="AA16" s="73" t="s">
        <v>1132</v>
      </c>
      <c r="AB16" s="73">
        <v>10</v>
      </c>
      <c r="AC16" s="73" t="s">
        <v>1133</v>
      </c>
      <c r="AD16" s="73">
        <v>10</v>
      </c>
      <c r="AE16" s="74">
        <f t="shared" si="3"/>
        <v>24</v>
      </c>
      <c r="AF16" s="25">
        <f t="shared" si="4"/>
        <v>28</v>
      </c>
    </row>
    <row r="17" spans="1:32">
      <c r="A17" s="25">
        <v>15</v>
      </c>
      <c r="B17" s="60" t="s">
        <v>215</v>
      </c>
      <c r="C17" s="60">
        <v>2024010472</v>
      </c>
      <c r="D17" s="61"/>
      <c r="E17" s="61"/>
      <c r="F17" s="62">
        <f t="shared" si="5"/>
        <v>0</v>
      </c>
      <c r="G17" s="63"/>
      <c r="H17" s="63"/>
      <c r="I17" s="63"/>
      <c r="J17" s="63"/>
      <c r="K17" s="63"/>
      <c r="L17" s="63"/>
      <c r="M17" s="63"/>
      <c r="N17" s="63"/>
      <c r="O17" s="62">
        <f t="shared" si="0"/>
        <v>0</v>
      </c>
      <c r="P17" s="69" t="s">
        <v>1136</v>
      </c>
      <c r="Q17" s="69">
        <v>2</v>
      </c>
      <c r="R17" s="70" t="s">
        <v>1137</v>
      </c>
      <c r="S17" s="67">
        <v>2</v>
      </c>
      <c r="T17" s="67"/>
      <c r="U17" s="67"/>
      <c r="V17" s="67"/>
      <c r="W17" s="67"/>
      <c r="X17" s="62">
        <f t="shared" si="1"/>
        <v>4</v>
      </c>
      <c r="Y17" s="72">
        <v>12</v>
      </c>
      <c r="Z17" s="73">
        <f t="shared" si="2"/>
        <v>12</v>
      </c>
      <c r="AA17" s="73" t="s">
        <v>1132</v>
      </c>
      <c r="AB17" s="73">
        <v>10</v>
      </c>
      <c r="AC17" s="73" t="s">
        <v>1133</v>
      </c>
      <c r="AD17" s="73">
        <v>10</v>
      </c>
      <c r="AE17" s="74">
        <f t="shared" si="3"/>
        <v>32</v>
      </c>
      <c r="AF17" s="25">
        <f t="shared" si="4"/>
        <v>36</v>
      </c>
    </row>
    <row r="18" spans="1:32">
      <c r="A18" s="25">
        <v>16</v>
      </c>
      <c r="B18" s="60" t="s">
        <v>311</v>
      </c>
      <c r="C18" s="60">
        <v>2024010473</v>
      </c>
      <c r="D18" s="61"/>
      <c r="E18" s="61"/>
      <c r="F18" s="62">
        <f t="shared" si="5"/>
        <v>0</v>
      </c>
      <c r="G18" s="63"/>
      <c r="H18" s="63"/>
      <c r="I18" s="63"/>
      <c r="J18" s="63"/>
      <c r="K18" s="63"/>
      <c r="L18" s="63"/>
      <c r="M18" s="63"/>
      <c r="N18" s="63"/>
      <c r="O18" s="62">
        <f t="shared" si="0"/>
        <v>0</v>
      </c>
      <c r="P18" s="69" t="s">
        <v>1136</v>
      </c>
      <c r="Q18" s="69">
        <v>2</v>
      </c>
      <c r="R18" s="67"/>
      <c r="S18" s="67"/>
      <c r="T18" s="67"/>
      <c r="U18" s="67"/>
      <c r="V18" s="67"/>
      <c r="W18" s="67"/>
      <c r="X18" s="62">
        <f t="shared" si="1"/>
        <v>2</v>
      </c>
      <c r="Y18" s="72">
        <v>4</v>
      </c>
      <c r="Z18" s="73">
        <f t="shared" si="2"/>
        <v>4</v>
      </c>
      <c r="AA18" s="73" t="s">
        <v>1132</v>
      </c>
      <c r="AB18" s="73">
        <v>10</v>
      </c>
      <c r="AC18" s="73" t="s">
        <v>1133</v>
      </c>
      <c r="AD18" s="73">
        <v>10</v>
      </c>
      <c r="AE18" s="74">
        <f t="shared" si="3"/>
        <v>24</v>
      </c>
      <c r="AF18" s="25">
        <f t="shared" si="4"/>
        <v>26</v>
      </c>
    </row>
    <row r="19" spans="1:32">
      <c r="A19" s="25">
        <v>17</v>
      </c>
      <c r="B19" s="60" t="s">
        <v>348</v>
      </c>
      <c r="C19" s="60">
        <v>2024010474</v>
      </c>
      <c r="D19" s="61"/>
      <c r="E19" s="61"/>
      <c r="F19" s="62">
        <f t="shared" si="5"/>
        <v>0</v>
      </c>
      <c r="G19" s="63"/>
      <c r="H19" s="63"/>
      <c r="I19" s="63"/>
      <c r="J19" s="63"/>
      <c r="K19" s="63"/>
      <c r="L19" s="63"/>
      <c r="M19" s="63"/>
      <c r="N19" s="63"/>
      <c r="O19" s="62">
        <f t="shared" si="0"/>
        <v>0</v>
      </c>
      <c r="P19" s="69" t="s">
        <v>1136</v>
      </c>
      <c r="Q19" s="69">
        <v>2</v>
      </c>
      <c r="R19" s="70" t="s">
        <v>1137</v>
      </c>
      <c r="S19" s="67">
        <v>2</v>
      </c>
      <c r="T19" s="67"/>
      <c r="U19" s="67"/>
      <c r="V19" s="67"/>
      <c r="W19" s="67"/>
      <c r="X19" s="62">
        <f t="shared" si="1"/>
        <v>4</v>
      </c>
      <c r="Y19" s="72">
        <v>4</v>
      </c>
      <c r="Z19" s="73">
        <f t="shared" si="2"/>
        <v>4</v>
      </c>
      <c r="AA19" s="73" t="s">
        <v>1132</v>
      </c>
      <c r="AB19" s="73">
        <v>10</v>
      </c>
      <c r="AC19" s="73" t="s">
        <v>1133</v>
      </c>
      <c r="AD19" s="73">
        <v>10</v>
      </c>
      <c r="AE19" s="74">
        <f t="shared" si="3"/>
        <v>24</v>
      </c>
      <c r="AF19" s="25">
        <f t="shared" si="4"/>
        <v>28</v>
      </c>
    </row>
    <row r="20" spans="1:32">
      <c r="A20" s="25">
        <v>18</v>
      </c>
      <c r="B20" s="60" t="s">
        <v>99</v>
      </c>
      <c r="C20" s="60">
        <v>2024010475</v>
      </c>
      <c r="D20" s="61"/>
      <c r="E20" s="61"/>
      <c r="F20" s="62">
        <f t="shared" si="5"/>
        <v>0</v>
      </c>
      <c r="G20" s="63"/>
      <c r="H20" s="63"/>
      <c r="I20" s="63"/>
      <c r="J20" s="63"/>
      <c r="K20" s="63"/>
      <c r="L20" s="63"/>
      <c r="M20" s="63"/>
      <c r="N20" s="63"/>
      <c r="O20" s="62">
        <f t="shared" si="0"/>
        <v>0</v>
      </c>
      <c r="P20" s="69" t="s">
        <v>1136</v>
      </c>
      <c r="Q20" s="69">
        <v>2</v>
      </c>
      <c r="R20" s="67"/>
      <c r="S20" s="67"/>
      <c r="T20" s="67"/>
      <c r="U20" s="67"/>
      <c r="V20" s="67"/>
      <c r="W20" s="67"/>
      <c r="X20" s="62">
        <f t="shared" si="1"/>
        <v>2</v>
      </c>
      <c r="Y20" s="72">
        <v>65</v>
      </c>
      <c r="Z20" s="73">
        <f t="shared" si="2"/>
        <v>20</v>
      </c>
      <c r="AA20" s="73" t="s">
        <v>1132</v>
      </c>
      <c r="AB20" s="73">
        <v>10</v>
      </c>
      <c r="AC20" s="73" t="s">
        <v>1133</v>
      </c>
      <c r="AD20" s="73">
        <v>10</v>
      </c>
      <c r="AE20" s="74">
        <f t="shared" si="3"/>
        <v>40</v>
      </c>
      <c r="AF20" s="25">
        <f t="shared" si="4"/>
        <v>42</v>
      </c>
    </row>
    <row r="21" spans="1:32">
      <c r="A21" s="25">
        <v>19</v>
      </c>
      <c r="B21" s="60" t="s">
        <v>142</v>
      </c>
      <c r="C21" s="60">
        <v>2024010476</v>
      </c>
      <c r="D21" s="61"/>
      <c r="E21" s="61"/>
      <c r="F21" s="62">
        <f t="shared" si="5"/>
        <v>0</v>
      </c>
      <c r="G21" s="63"/>
      <c r="H21" s="63"/>
      <c r="I21" s="63"/>
      <c r="J21" s="63"/>
      <c r="K21" s="63"/>
      <c r="L21" s="63"/>
      <c r="M21" s="63"/>
      <c r="N21" s="63"/>
      <c r="O21" s="62">
        <f t="shared" si="0"/>
        <v>0</v>
      </c>
      <c r="P21" s="69" t="s">
        <v>1136</v>
      </c>
      <c r="Q21" s="69">
        <v>2</v>
      </c>
      <c r="R21" s="67"/>
      <c r="S21" s="67"/>
      <c r="T21" s="67"/>
      <c r="U21" s="67"/>
      <c r="V21" s="67"/>
      <c r="W21" s="67"/>
      <c r="X21" s="62">
        <f t="shared" si="1"/>
        <v>2</v>
      </c>
      <c r="Y21" s="72">
        <v>23</v>
      </c>
      <c r="Z21" s="73">
        <f t="shared" si="2"/>
        <v>20</v>
      </c>
      <c r="AA21" s="73" t="s">
        <v>1132</v>
      </c>
      <c r="AB21" s="73">
        <v>10</v>
      </c>
      <c r="AC21" s="73" t="s">
        <v>1133</v>
      </c>
      <c r="AD21" s="73">
        <v>10</v>
      </c>
      <c r="AE21" s="74">
        <f t="shared" si="3"/>
        <v>40</v>
      </c>
      <c r="AF21" s="25">
        <f t="shared" si="4"/>
        <v>42</v>
      </c>
    </row>
    <row r="22" spans="1:32">
      <c r="A22" s="25">
        <v>20</v>
      </c>
      <c r="B22" s="60" t="s">
        <v>248</v>
      </c>
      <c r="C22" s="60">
        <v>2024010477</v>
      </c>
      <c r="D22" s="64" t="s">
        <v>1121</v>
      </c>
      <c r="E22" s="61">
        <v>115</v>
      </c>
      <c r="F22" s="62">
        <f t="shared" si="5"/>
        <v>20</v>
      </c>
      <c r="G22" s="63"/>
      <c r="H22" s="63"/>
      <c r="I22" s="63"/>
      <c r="J22" s="63"/>
      <c r="K22" s="63"/>
      <c r="L22" s="63"/>
      <c r="M22" s="63"/>
      <c r="N22" s="63"/>
      <c r="O22" s="62">
        <f t="shared" si="0"/>
        <v>0</v>
      </c>
      <c r="P22" s="69" t="s">
        <v>1136</v>
      </c>
      <c r="Q22" s="69">
        <v>2</v>
      </c>
      <c r="R22" s="67"/>
      <c r="S22" s="67"/>
      <c r="T22" s="67"/>
      <c r="U22" s="67"/>
      <c r="V22" s="67"/>
      <c r="W22" s="67"/>
      <c r="X22" s="62">
        <f t="shared" si="1"/>
        <v>2</v>
      </c>
      <c r="Y22" s="72">
        <v>21</v>
      </c>
      <c r="Z22" s="73">
        <f t="shared" si="2"/>
        <v>20</v>
      </c>
      <c r="AA22" s="73" t="s">
        <v>1132</v>
      </c>
      <c r="AB22" s="73">
        <v>10</v>
      </c>
      <c r="AC22" s="73" t="s">
        <v>1133</v>
      </c>
      <c r="AD22" s="73">
        <v>10</v>
      </c>
      <c r="AE22" s="74">
        <f t="shared" si="3"/>
        <v>40</v>
      </c>
      <c r="AF22" s="25">
        <f t="shared" si="4"/>
        <v>62</v>
      </c>
    </row>
    <row r="23" spans="1:32">
      <c r="A23" s="25">
        <v>21</v>
      </c>
      <c r="B23" s="60" t="s">
        <v>196</v>
      </c>
      <c r="C23" s="60">
        <v>2024010478</v>
      </c>
      <c r="D23" s="61"/>
      <c r="E23" s="61"/>
      <c r="F23" s="62">
        <f t="shared" ref="F23:F54" si="6">IF(E23&gt;20,20,E23)</f>
        <v>0</v>
      </c>
      <c r="G23" s="63"/>
      <c r="H23" s="63"/>
      <c r="I23" s="63"/>
      <c r="J23" s="63"/>
      <c r="K23" s="63"/>
      <c r="L23" s="63"/>
      <c r="M23" s="63"/>
      <c r="N23" s="63"/>
      <c r="O23" s="62">
        <f t="shared" si="0"/>
        <v>0</v>
      </c>
      <c r="P23" s="69" t="s">
        <v>1136</v>
      </c>
      <c r="Q23" s="69">
        <v>2</v>
      </c>
      <c r="R23" s="67"/>
      <c r="S23" s="67"/>
      <c r="T23" s="67"/>
      <c r="U23" s="67"/>
      <c r="V23" s="67"/>
      <c r="W23" s="67"/>
      <c r="X23" s="62">
        <f t="shared" si="1"/>
        <v>2</v>
      </c>
      <c r="Y23" s="72">
        <v>7</v>
      </c>
      <c r="Z23" s="73">
        <f t="shared" si="2"/>
        <v>7</v>
      </c>
      <c r="AA23" s="73" t="s">
        <v>1132</v>
      </c>
      <c r="AB23" s="73">
        <v>10</v>
      </c>
      <c r="AC23" s="73" t="s">
        <v>1133</v>
      </c>
      <c r="AD23" s="73">
        <v>10</v>
      </c>
      <c r="AE23" s="74">
        <f t="shared" si="3"/>
        <v>27</v>
      </c>
      <c r="AF23" s="25">
        <f t="shared" si="4"/>
        <v>29</v>
      </c>
    </row>
    <row r="24" spans="1:32">
      <c r="A24" s="25">
        <v>22</v>
      </c>
      <c r="B24" s="60" t="s">
        <v>114</v>
      </c>
      <c r="C24" s="60">
        <v>2024010479</v>
      </c>
      <c r="D24" s="61"/>
      <c r="E24" s="61"/>
      <c r="F24" s="62">
        <f t="shared" si="6"/>
        <v>0</v>
      </c>
      <c r="G24" s="63"/>
      <c r="H24" s="63"/>
      <c r="I24" s="63"/>
      <c r="J24" s="63"/>
      <c r="K24" s="63"/>
      <c r="L24" s="63"/>
      <c r="M24" s="63"/>
      <c r="N24" s="63"/>
      <c r="O24" s="62">
        <f t="shared" si="0"/>
        <v>0</v>
      </c>
      <c r="P24" s="69" t="s">
        <v>1136</v>
      </c>
      <c r="Q24" s="69">
        <v>2</v>
      </c>
      <c r="R24" s="67"/>
      <c r="S24" s="67"/>
      <c r="T24" s="67"/>
      <c r="U24" s="67"/>
      <c r="V24" s="67"/>
      <c r="W24" s="67"/>
      <c r="X24" s="62">
        <f t="shared" si="1"/>
        <v>2</v>
      </c>
      <c r="Y24" s="72">
        <v>20</v>
      </c>
      <c r="Z24" s="73">
        <f t="shared" si="2"/>
        <v>20</v>
      </c>
      <c r="AA24" s="73" t="s">
        <v>1132</v>
      </c>
      <c r="AB24" s="73">
        <v>10</v>
      </c>
      <c r="AC24" s="73" t="s">
        <v>1133</v>
      </c>
      <c r="AD24" s="73">
        <v>10</v>
      </c>
      <c r="AE24" s="74">
        <f t="shared" si="3"/>
        <v>40</v>
      </c>
      <c r="AF24" s="25">
        <f t="shared" si="4"/>
        <v>42</v>
      </c>
    </row>
    <row r="25" spans="1:32">
      <c r="A25" s="25">
        <v>23</v>
      </c>
      <c r="B25" s="60" t="s">
        <v>65</v>
      </c>
      <c r="C25" s="60">
        <v>2024010480</v>
      </c>
      <c r="D25" s="61"/>
      <c r="E25" s="61"/>
      <c r="F25" s="62">
        <f t="shared" si="6"/>
        <v>0</v>
      </c>
      <c r="G25" s="63"/>
      <c r="H25" s="63"/>
      <c r="I25" s="63"/>
      <c r="J25" s="63"/>
      <c r="K25" s="63"/>
      <c r="L25" s="63"/>
      <c r="M25" s="63"/>
      <c r="N25" s="63"/>
      <c r="O25" s="62">
        <f t="shared" si="0"/>
        <v>0</v>
      </c>
      <c r="P25" s="69" t="s">
        <v>1136</v>
      </c>
      <c r="Q25" s="69">
        <v>2</v>
      </c>
      <c r="R25" s="67"/>
      <c r="S25" s="67"/>
      <c r="T25" s="67"/>
      <c r="U25" s="67"/>
      <c r="V25" s="67"/>
      <c r="W25" s="67"/>
      <c r="X25" s="62">
        <f t="shared" si="1"/>
        <v>2</v>
      </c>
      <c r="Y25" s="72">
        <v>198</v>
      </c>
      <c r="Z25" s="73">
        <f t="shared" si="2"/>
        <v>20</v>
      </c>
      <c r="AA25" s="73" t="s">
        <v>1132</v>
      </c>
      <c r="AB25" s="73">
        <v>10</v>
      </c>
      <c r="AC25" s="73" t="s">
        <v>1133</v>
      </c>
      <c r="AD25" s="73">
        <v>10</v>
      </c>
      <c r="AE25" s="74">
        <f t="shared" si="3"/>
        <v>40</v>
      </c>
      <c r="AF25" s="25">
        <f t="shared" si="4"/>
        <v>42</v>
      </c>
    </row>
    <row r="26" spans="1:32">
      <c r="A26" s="25">
        <v>24</v>
      </c>
      <c r="B26" s="60" t="s">
        <v>122</v>
      </c>
      <c r="C26" s="60">
        <v>2024010481</v>
      </c>
      <c r="D26" s="61"/>
      <c r="E26" s="61"/>
      <c r="F26" s="62">
        <f t="shared" si="6"/>
        <v>0</v>
      </c>
      <c r="G26" s="63"/>
      <c r="H26" s="63"/>
      <c r="I26" s="63"/>
      <c r="J26" s="63"/>
      <c r="K26" s="63"/>
      <c r="L26" s="63"/>
      <c r="M26" s="63"/>
      <c r="N26" s="63"/>
      <c r="O26" s="62">
        <f t="shared" si="0"/>
        <v>0</v>
      </c>
      <c r="P26" s="69" t="s">
        <v>1136</v>
      </c>
      <c r="Q26" s="69">
        <v>2</v>
      </c>
      <c r="R26" s="67"/>
      <c r="S26" s="67"/>
      <c r="T26" s="67"/>
      <c r="U26" s="67"/>
      <c r="V26" s="67"/>
      <c r="W26" s="67"/>
      <c r="X26" s="62">
        <f t="shared" si="1"/>
        <v>2</v>
      </c>
      <c r="Y26" s="72">
        <v>130</v>
      </c>
      <c r="Z26" s="73">
        <f t="shared" si="2"/>
        <v>20</v>
      </c>
      <c r="AA26" s="73" t="s">
        <v>1132</v>
      </c>
      <c r="AB26" s="73">
        <v>10</v>
      </c>
      <c r="AC26" s="73" t="s">
        <v>1133</v>
      </c>
      <c r="AD26" s="73">
        <v>10</v>
      </c>
      <c r="AE26" s="74">
        <f t="shared" si="3"/>
        <v>40</v>
      </c>
      <c r="AF26" s="25">
        <f t="shared" si="4"/>
        <v>42</v>
      </c>
    </row>
    <row r="27" spans="1:32">
      <c r="A27" s="25">
        <v>25</v>
      </c>
      <c r="B27" s="60" t="s">
        <v>130</v>
      </c>
      <c r="C27" s="60">
        <v>2024010482</v>
      </c>
      <c r="D27" s="64" t="s">
        <v>1117</v>
      </c>
      <c r="E27" s="61">
        <v>2</v>
      </c>
      <c r="F27" s="62">
        <f t="shared" si="6"/>
        <v>2</v>
      </c>
      <c r="G27" s="63"/>
      <c r="H27" s="63"/>
      <c r="I27" s="63"/>
      <c r="J27" s="63"/>
      <c r="K27" s="63"/>
      <c r="L27" s="63"/>
      <c r="M27" s="63"/>
      <c r="N27" s="63"/>
      <c r="O27" s="62">
        <f t="shared" si="0"/>
        <v>0</v>
      </c>
      <c r="P27" s="67"/>
      <c r="Q27" s="67"/>
      <c r="R27" s="67"/>
      <c r="S27" s="67"/>
      <c r="T27" s="67"/>
      <c r="U27" s="67"/>
      <c r="V27" s="67"/>
      <c r="W27" s="67"/>
      <c r="X27" s="62">
        <f t="shared" si="1"/>
        <v>0</v>
      </c>
      <c r="Y27" s="72">
        <v>112</v>
      </c>
      <c r="Z27" s="73">
        <f t="shared" si="2"/>
        <v>20</v>
      </c>
      <c r="AA27" s="73" t="s">
        <v>1132</v>
      </c>
      <c r="AB27" s="73">
        <v>10</v>
      </c>
      <c r="AC27" s="73" t="s">
        <v>1133</v>
      </c>
      <c r="AD27" s="73">
        <v>10</v>
      </c>
      <c r="AE27" s="74">
        <f t="shared" si="3"/>
        <v>40</v>
      </c>
      <c r="AF27" s="25">
        <f t="shared" si="4"/>
        <v>42</v>
      </c>
    </row>
    <row r="28" spans="1:32">
      <c r="A28" s="25">
        <v>26</v>
      </c>
      <c r="B28" s="60" t="s">
        <v>148</v>
      </c>
      <c r="C28" s="60">
        <v>2024010483</v>
      </c>
      <c r="D28" s="61"/>
      <c r="E28" s="61"/>
      <c r="F28" s="62">
        <f t="shared" si="6"/>
        <v>0</v>
      </c>
      <c r="G28" s="63"/>
      <c r="H28" s="63"/>
      <c r="I28" s="63"/>
      <c r="J28" s="63"/>
      <c r="K28" s="63"/>
      <c r="L28" s="63"/>
      <c r="M28" s="63"/>
      <c r="N28" s="63"/>
      <c r="O28" s="62">
        <f t="shared" si="0"/>
        <v>0</v>
      </c>
      <c r="P28" s="69" t="s">
        <v>1136</v>
      </c>
      <c r="Q28" s="69">
        <v>2</v>
      </c>
      <c r="R28" s="67"/>
      <c r="S28" s="67"/>
      <c r="T28" s="67"/>
      <c r="U28" s="67"/>
      <c r="V28" s="67"/>
      <c r="W28" s="67"/>
      <c r="X28" s="62">
        <f t="shared" si="1"/>
        <v>2</v>
      </c>
      <c r="Y28" s="72">
        <v>27.5</v>
      </c>
      <c r="Z28" s="73">
        <f t="shared" si="2"/>
        <v>20</v>
      </c>
      <c r="AA28" s="73" t="s">
        <v>1132</v>
      </c>
      <c r="AB28" s="73">
        <v>10</v>
      </c>
      <c r="AC28" s="73" t="s">
        <v>1133</v>
      </c>
      <c r="AD28" s="73">
        <v>10</v>
      </c>
      <c r="AE28" s="74">
        <f t="shared" si="3"/>
        <v>40</v>
      </c>
      <c r="AF28" s="25">
        <f t="shared" si="4"/>
        <v>42</v>
      </c>
    </row>
    <row r="29" spans="1:32">
      <c r="A29" s="25">
        <v>27</v>
      </c>
      <c r="B29" s="60" t="s">
        <v>126</v>
      </c>
      <c r="C29" s="60">
        <v>2024010484</v>
      </c>
      <c r="D29" s="61"/>
      <c r="E29" s="61"/>
      <c r="F29" s="62">
        <f t="shared" si="6"/>
        <v>0</v>
      </c>
      <c r="G29" s="63"/>
      <c r="H29" s="63"/>
      <c r="I29" s="63"/>
      <c r="J29" s="63"/>
      <c r="K29" s="63"/>
      <c r="L29" s="63"/>
      <c r="M29" s="63"/>
      <c r="N29" s="63"/>
      <c r="O29" s="62">
        <f t="shared" si="0"/>
        <v>0</v>
      </c>
      <c r="P29" s="69" t="s">
        <v>1136</v>
      </c>
      <c r="Q29" s="69">
        <v>2</v>
      </c>
      <c r="R29" s="67"/>
      <c r="S29" s="67"/>
      <c r="T29" s="67"/>
      <c r="U29" s="67"/>
      <c r="V29" s="67"/>
      <c r="W29" s="67"/>
      <c r="X29" s="62">
        <f t="shared" si="1"/>
        <v>2</v>
      </c>
      <c r="Y29" s="72">
        <v>122.5</v>
      </c>
      <c r="Z29" s="73">
        <f t="shared" si="2"/>
        <v>20</v>
      </c>
      <c r="AA29" s="73" t="s">
        <v>1132</v>
      </c>
      <c r="AB29" s="73">
        <v>10</v>
      </c>
      <c r="AC29" s="73" t="s">
        <v>1133</v>
      </c>
      <c r="AD29" s="73">
        <v>10</v>
      </c>
      <c r="AE29" s="74">
        <f t="shared" si="3"/>
        <v>40</v>
      </c>
      <c r="AF29" s="25">
        <f t="shared" si="4"/>
        <v>42</v>
      </c>
    </row>
    <row r="30" spans="1:32">
      <c r="A30" s="25">
        <v>28</v>
      </c>
      <c r="B30" s="60" t="s">
        <v>258</v>
      </c>
      <c r="C30" s="60">
        <v>2024010485</v>
      </c>
      <c r="D30" s="61"/>
      <c r="E30" s="61"/>
      <c r="F30" s="62">
        <f t="shared" si="6"/>
        <v>0</v>
      </c>
      <c r="G30" s="63"/>
      <c r="H30" s="63"/>
      <c r="I30" s="63"/>
      <c r="J30" s="63"/>
      <c r="K30" s="63"/>
      <c r="L30" s="63"/>
      <c r="M30" s="63"/>
      <c r="N30" s="63"/>
      <c r="O30" s="62">
        <f t="shared" si="0"/>
        <v>0</v>
      </c>
      <c r="P30" s="67"/>
      <c r="Q30" s="67"/>
      <c r="R30" s="67"/>
      <c r="S30" s="67"/>
      <c r="T30" s="67"/>
      <c r="U30" s="67"/>
      <c r="V30" s="67"/>
      <c r="W30" s="67"/>
      <c r="X30" s="62">
        <f t="shared" si="1"/>
        <v>0</v>
      </c>
      <c r="Y30" s="72">
        <v>13</v>
      </c>
      <c r="Z30" s="73">
        <f t="shared" si="2"/>
        <v>13</v>
      </c>
      <c r="AA30" s="73" t="s">
        <v>1132</v>
      </c>
      <c r="AB30" s="73">
        <v>10</v>
      </c>
      <c r="AC30" s="73" t="s">
        <v>1133</v>
      </c>
      <c r="AD30" s="73">
        <v>10</v>
      </c>
      <c r="AE30" s="74">
        <f t="shared" si="3"/>
        <v>33</v>
      </c>
      <c r="AF30" s="25">
        <f t="shared" si="4"/>
        <v>33</v>
      </c>
    </row>
    <row r="31" spans="1:32">
      <c r="A31" s="25">
        <v>29</v>
      </c>
      <c r="B31" s="60" t="s">
        <v>154</v>
      </c>
      <c r="C31" s="60">
        <v>2024010486</v>
      </c>
      <c r="D31" s="61"/>
      <c r="E31" s="61"/>
      <c r="F31" s="62">
        <f t="shared" si="6"/>
        <v>0</v>
      </c>
      <c r="G31" s="63"/>
      <c r="H31" s="63"/>
      <c r="I31" s="63"/>
      <c r="J31" s="63"/>
      <c r="K31" s="63"/>
      <c r="L31" s="63"/>
      <c r="M31" s="63"/>
      <c r="N31" s="63"/>
      <c r="O31" s="62">
        <f t="shared" si="0"/>
        <v>0</v>
      </c>
      <c r="P31" s="67"/>
      <c r="Q31" s="67"/>
      <c r="R31" s="67"/>
      <c r="S31" s="67"/>
      <c r="T31" s="67"/>
      <c r="U31" s="67"/>
      <c r="V31" s="67"/>
      <c r="W31" s="67"/>
      <c r="X31" s="62">
        <f t="shared" si="1"/>
        <v>0</v>
      </c>
      <c r="Y31" s="72">
        <v>19.5</v>
      </c>
      <c r="Z31" s="73">
        <f t="shared" si="2"/>
        <v>19.5</v>
      </c>
      <c r="AA31" s="73" t="s">
        <v>1132</v>
      </c>
      <c r="AB31" s="73">
        <v>10</v>
      </c>
      <c r="AC31" s="73" t="s">
        <v>1133</v>
      </c>
      <c r="AD31" s="73">
        <v>10</v>
      </c>
      <c r="AE31" s="74">
        <f t="shared" si="3"/>
        <v>39.5</v>
      </c>
      <c r="AF31" s="25">
        <f t="shared" si="4"/>
        <v>39.5</v>
      </c>
    </row>
    <row r="32" spans="1:32">
      <c r="A32" s="25">
        <v>30</v>
      </c>
      <c r="B32" s="60" t="s">
        <v>208</v>
      </c>
      <c r="C32" s="60">
        <v>2024010487</v>
      </c>
      <c r="D32" s="61"/>
      <c r="E32" s="61"/>
      <c r="F32" s="62">
        <f t="shared" si="6"/>
        <v>0</v>
      </c>
      <c r="G32" s="63"/>
      <c r="H32" s="63"/>
      <c r="I32" s="63"/>
      <c r="J32" s="63"/>
      <c r="K32" s="63"/>
      <c r="L32" s="63"/>
      <c r="M32" s="63"/>
      <c r="N32" s="63"/>
      <c r="O32" s="62">
        <f t="shared" si="0"/>
        <v>0</v>
      </c>
      <c r="P32" s="67"/>
      <c r="Q32" s="67"/>
      <c r="R32" s="67"/>
      <c r="S32" s="67"/>
      <c r="T32" s="67"/>
      <c r="U32" s="67"/>
      <c r="V32" s="67"/>
      <c r="W32" s="67"/>
      <c r="X32" s="62">
        <f t="shared" si="1"/>
        <v>0</v>
      </c>
      <c r="Y32" s="72">
        <v>120.5</v>
      </c>
      <c r="Z32" s="73">
        <f t="shared" si="2"/>
        <v>20</v>
      </c>
      <c r="AA32" s="73" t="s">
        <v>1132</v>
      </c>
      <c r="AB32" s="73">
        <v>10</v>
      </c>
      <c r="AC32" s="73" t="s">
        <v>1133</v>
      </c>
      <c r="AD32" s="73">
        <v>10</v>
      </c>
      <c r="AE32" s="74">
        <f t="shared" si="3"/>
        <v>40</v>
      </c>
      <c r="AF32" s="25">
        <f t="shared" si="4"/>
        <v>40</v>
      </c>
    </row>
    <row r="33" spans="1:32">
      <c r="A33" s="25">
        <v>31</v>
      </c>
      <c r="B33" s="60" t="s">
        <v>266</v>
      </c>
      <c r="C33" s="60">
        <v>2024010488</v>
      </c>
      <c r="D33" s="61"/>
      <c r="E33" s="61"/>
      <c r="F33" s="62">
        <f t="shared" si="6"/>
        <v>0</v>
      </c>
      <c r="G33" s="63"/>
      <c r="H33" s="63"/>
      <c r="I33" s="63"/>
      <c r="J33" s="63"/>
      <c r="K33" s="63"/>
      <c r="L33" s="63"/>
      <c r="M33" s="63"/>
      <c r="N33" s="63"/>
      <c r="O33" s="62">
        <f t="shared" si="0"/>
        <v>0</v>
      </c>
      <c r="P33" s="67"/>
      <c r="Q33" s="67"/>
      <c r="R33" s="67"/>
      <c r="S33" s="67"/>
      <c r="T33" s="67"/>
      <c r="U33" s="67"/>
      <c r="V33" s="67"/>
      <c r="W33" s="67"/>
      <c r="X33" s="62">
        <f t="shared" si="1"/>
        <v>0</v>
      </c>
      <c r="Y33" s="72">
        <v>48.5</v>
      </c>
      <c r="Z33" s="73">
        <f t="shared" si="2"/>
        <v>20</v>
      </c>
      <c r="AA33" s="73" t="s">
        <v>1132</v>
      </c>
      <c r="AB33" s="73">
        <v>10</v>
      </c>
      <c r="AC33" s="73" t="s">
        <v>1133</v>
      </c>
      <c r="AD33" s="73">
        <v>10</v>
      </c>
      <c r="AE33" s="74">
        <f t="shared" si="3"/>
        <v>40</v>
      </c>
      <c r="AF33" s="25">
        <f t="shared" si="4"/>
        <v>40</v>
      </c>
    </row>
    <row r="34" spans="1:32">
      <c r="A34" s="25">
        <v>32</v>
      </c>
      <c r="B34" s="60" t="s">
        <v>307</v>
      </c>
      <c r="C34" s="60">
        <v>2024010489</v>
      </c>
      <c r="D34" s="61"/>
      <c r="E34" s="61"/>
      <c r="F34" s="62">
        <f t="shared" si="6"/>
        <v>0</v>
      </c>
      <c r="G34" s="63"/>
      <c r="H34" s="63"/>
      <c r="I34" s="63"/>
      <c r="J34" s="63"/>
      <c r="K34" s="63"/>
      <c r="L34" s="63"/>
      <c r="M34" s="63"/>
      <c r="N34" s="63"/>
      <c r="O34" s="62">
        <f t="shared" si="0"/>
        <v>0</v>
      </c>
      <c r="P34" s="67"/>
      <c r="Q34" s="67"/>
      <c r="R34" s="67"/>
      <c r="S34" s="67"/>
      <c r="T34" s="67"/>
      <c r="U34" s="67"/>
      <c r="V34" s="67"/>
      <c r="W34" s="67"/>
      <c r="X34" s="62">
        <f t="shared" si="1"/>
        <v>0</v>
      </c>
      <c r="Y34" s="72">
        <v>9</v>
      </c>
      <c r="Z34" s="73">
        <f t="shared" si="2"/>
        <v>9</v>
      </c>
      <c r="AA34" s="73" t="s">
        <v>1132</v>
      </c>
      <c r="AB34" s="73">
        <v>10</v>
      </c>
      <c r="AC34" s="73" t="s">
        <v>1133</v>
      </c>
      <c r="AD34" s="73">
        <v>10</v>
      </c>
      <c r="AE34" s="74">
        <f t="shared" si="3"/>
        <v>29</v>
      </c>
      <c r="AF34" s="25">
        <f t="shared" si="4"/>
        <v>29</v>
      </c>
    </row>
    <row r="35" spans="1:32">
      <c r="A35" s="25">
        <v>33</v>
      </c>
      <c r="B35" s="60" t="s">
        <v>138</v>
      </c>
      <c r="C35" s="60">
        <v>2024010490</v>
      </c>
      <c r="D35" s="61"/>
      <c r="E35" s="61"/>
      <c r="F35" s="62">
        <f t="shared" si="6"/>
        <v>0</v>
      </c>
      <c r="G35" s="63"/>
      <c r="H35" s="63"/>
      <c r="I35" s="63"/>
      <c r="J35" s="63"/>
      <c r="K35" s="63"/>
      <c r="L35" s="63"/>
      <c r="M35" s="63"/>
      <c r="N35" s="63"/>
      <c r="O35" s="62">
        <f t="shared" si="0"/>
        <v>0</v>
      </c>
      <c r="P35" s="69" t="s">
        <v>1136</v>
      </c>
      <c r="Q35" s="69">
        <v>2</v>
      </c>
      <c r="R35" s="67"/>
      <c r="S35" s="67"/>
      <c r="T35" s="67"/>
      <c r="U35" s="67"/>
      <c r="V35" s="67"/>
      <c r="W35" s="67"/>
      <c r="X35" s="62">
        <f t="shared" si="1"/>
        <v>2</v>
      </c>
      <c r="Y35" s="72">
        <v>91</v>
      </c>
      <c r="Z35" s="73">
        <f t="shared" si="2"/>
        <v>20</v>
      </c>
      <c r="AA35" s="73" t="s">
        <v>1132</v>
      </c>
      <c r="AB35" s="73">
        <v>10</v>
      </c>
      <c r="AC35" s="73" t="s">
        <v>1133</v>
      </c>
      <c r="AD35" s="73">
        <v>10</v>
      </c>
      <c r="AE35" s="74">
        <f t="shared" si="3"/>
        <v>40</v>
      </c>
      <c r="AF35" s="25">
        <f t="shared" si="4"/>
        <v>42</v>
      </c>
    </row>
    <row r="36" spans="1:32">
      <c r="A36" s="25">
        <v>34</v>
      </c>
      <c r="B36" s="60" t="s">
        <v>194</v>
      </c>
      <c r="C36" s="60">
        <v>2024010491</v>
      </c>
      <c r="D36" s="61"/>
      <c r="E36" s="61"/>
      <c r="F36" s="62">
        <f t="shared" si="6"/>
        <v>0</v>
      </c>
      <c r="G36" s="63"/>
      <c r="H36" s="63"/>
      <c r="I36" s="63"/>
      <c r="J36" s="63"/>
      <c r="K36" s="63"/>
      <c r="L36" s="63"/>
      <c r="M36" s="63"/>
      <c r="N36" s="63"/>
      <c r="O36" s="62">
        <f t="shared" ref="O36:O67" si="7">H36+J36+L36+N36</f>
        <v>0</v>
      </c>
      <c r="P36" s="67"/>
      <c r="Q36" s="67"/>
      <c r="R36" s="67"/>
      <c r="S36" s="67"/>
      <c r="T36" s="67"/>
      <c r="U36" s="67"/>
      <c r="V36" s="67"/>
      <c r="W36" s="67"/>
      <c r="X36" s="62">
        <f t="shared" ref="X36:X67" si="8">Q36+S36+U36+W36</f>
        <v>0</v>
      </c>
      <c r="Y36" s="72">
        <v>70.5</v>
      </c>
      <c r="Z36" s="73">
        <f t="shared" ref="Z36:Z67" si="9">IF(Y36&gt;20,20,Y36)</f>
        <v>20</v>
      </c>
      <c r="AA36" s="73" t="s">
        <v>1132</v>
      </c>
      <c r="AB36" s="73">
        <v>10</v>
      </c>
      <c r="AC36" s="73" t="s">
        <v>1133</v>
      </c>
      <c r="AD36" s="73">
        <v>10</v>
      </c>
      <c r="AE36" s="74">
        <f t="shared" ref="AE36:AE67" si="10">Z36+AB36+AD36</f>
        <v>40</v>
      </c>
      <c r="AF36" s="25">
        <f t="shared" ref="AF36:AF67" si="11">F36+O36+X36+AE36</f>
        <v>40</v>
      </c>
    </row>
    <row r="37" spans="1:32">
      <c r="A37" s="25">
        <v>35</v>
      </c>
      <c r="B37" s="60" t="s">
        <v>150</v>
      </c>
      <c r="C37" s="60">
        <v>2024010493</v>
      </c>
      <c r="D37" s="61"/>
      <c r="E37" s="61"/>
      <c r="F37" s="62">
        <f t="shared" si="6"/>
        <v>0</v>
      </c>
      <c r="G37" s="63"/>
      <c r="H37" s="63"/>
      <c r="I37" s="63"/>
      <c r="J37" s="63"/>
      <c r="K37" s="63"/>
      <c r="L37" s="63"/>
      <c r="M37" s="63"/>
      <c r="N37" s="63"/>
      <c r="O37" s="62">
        <f t="shared" si="7"/>
        <v>0</v>
      </c>
      <c r="P37" s="67"/>
      <c r="Q37" s="67"/>
      <c r="R37" s="67"/>
      <c r="S37" s="67"/>
      <c r="T37" s="67"/>
      <c r="U37" s="67"/>
      <c r="V37" s="67"/>
      <c r="W37" s="67"/>
      <c r="X37" s="62">
        <f t="shared" si="8"/>
        <v>0</v>
      </c>
      <c r="Y37" s="72">
        <v>89.5</v>
      </c>
      <c r="Z37" s="73">
        <f t="shared" si="9"/>
        <v>20</v>
      </c>
      <c r="AA37" s="73" t="s">
        <v>1132</v>
      </c>
      <c r="AB37" s="73">
        <v>10</v>
      </c>
      <c r="AC37" s="73" t="s">
        <v>1133</v>
      </c>
      <c r="AD37" s="73">
        <v>10</v>
      </c>
      <c r="AE37" s="74">
        <f t="shared" si="10"/>
        <v>40</v>
      </c>
      <c r="AF37" s="25">
        <f t="shared" si="11"/>
        <v>40</v>
      </c>
    </row>
    <row r="38" spans="1:32">
      <c r="A38" s="25">
        <v>36</v>
      </c>
      <c r="B38" s="60" t="s">
        <v>202</v>
      </c>
      <c r="C38" s="60">
        <v>2024010494</v>
      </c>
      <c r="D38" s="61"/>
      <c r="E38" s="61"/>
      <c r="F38" s="62">
        <f t="shared" si="6"/>
        <v>0</v>
      </c>
      <c r="G38" s="63"/>
      <c r="H38" s="63"/>
      <c r="I38" s="63"/>
      <c r="J38" s="63"/>
      <c r="K38" s="63"/>
      <c r="L38" s="63"/>
      <c r="M38" s="63"/>
      <c r="N38" s="63"/>
      <c r="O38" s="62">
        <f t="shared" si="7"/>
        <v>0</v>
      </c>
      <c r="P38" s="69" t="s">
        <v>1136</v>
      </c>
      <c r="Q38" s="69">
        <v>2</v>
      </c>
      <c r="R38" s="67"/>
      <c r="S38" s="67"/>
      <c r="T38" s="67"/>
      <c r="U38" s="67"/>
      <c r="V38" s="67"/>
      <c r="W38" s="67"/>
      <c r="X38" s="62">
        <f t="shared" si="8"/>
        <v>2</v>
      </c>
      <c r="Y38" s="72">
        <v>196</v>
      </c>
      <c r="Z38" s="73">
        <f t="shared" si="9"/>
        <v>20</v>
      </c>
      <c r="AA38" s="73" t="s">
        <v>1132</v>
      </c>
      <c r="AB38" s="73">
        <v>10</v>
      </c>
      <c r="AC38" s="73" t="s">
        <v>1133</v>
      </c>
      <c r="AD38" s="73">
        <v>10</v>
      </c>
      <c r="AE38" s="74">
        <f t="shared" si="10"/>
        <v>40</v>
      </c>
      <c r="AF38" s="25">
        <f t="shared" si="11"/>
        <v>42</v>
      </c>
    </row>
    <row r="39" spans="1:32">
      <c r="A39" s="25">
        <v>37</v>
      </c>
      <c r="B39" s="60" t="s">
        <v>206</v>
      </c>
      <c r="C39" s="60">
        <v>2024010495</v>
      </c>
      <c r="D39" s="61"/>
      <c r="E39" s="61"/>
      <c r="F39" s="62">
        <f t="shared" si="6"/>
        <v>0</v>
      </c>
      <c r="G39" s="63"/>
      <c r="H39" s="63"/>
      <c r="I39" s="63"/>
      <c r="J39" s="63"/>
      <c r="K39" s="63"/>
      <c r="L39" s="63"/>
      <c r="M39" s="63"/>
      <c r="N39" s="63"/>
      <c r="O39" s="62">
        <f t="shared" si="7"/>
        <v>0</v>
      </c>
      <c r="P39" s="67"/>
      <c r="Q39" s="67"/>
      <c r="R39" s="67"/>
      <c r="S39" s="67"/>
      <c r="T39" s="67"/>
      <c r="U39" s="67"/>
      <c r="V39" s="67"/>
      <c r="W39" s="67"/>
      <c r="X39" s="62">
        <f t="shared" si="8"/>
        <v>0</v>
      </c>
      <c r="Y39" s="72">
        <v>108</v>
      </c>
      <c r="Z39" s="73">
        <f t="shared" si="9"/>
        <v>20</v>
      </c>
      <c r="AA39" s="73" t="s">
        <v>1132</v>
      </c>
      <c r="AB39" s="73">
        <v>10</v>
      </c>
      <c r="AC39" s="73" t="s">
        <v>1133</v>
      </c>
      <c r="AD39" s="73">
        <v>10</v>
      </c>
      <c r="AE39" s="74">
        <f t="shared" si="10"/>
        <v>40</v>
      </c>
      <c r="AF39" s="25">
        <f t="shared" si="11"/>
        <v>40</v>
      </c>
    </row>
    <row r="40" spans="1:32">
      <c r="A40" s="25">
        <v>38</v>
      </c>
      <c r="B40" s="60" t="s">
        <v>350</v>
      </c>
      <c r="C40" s="60">
        <v>2024010496</v>
      </c>
      <c r="D40" s="61"/>
      <c r="E40" s="61"/>
      <c r="F40" s="62">
        <f t="shared" si="6"/>
        <v>0</v>
      </c>
      <c r="G40" s="63"/>
      <c r="H40" s="63"/>
      <c r="I40" s="63"/>
      <c r="J40" s="63"/>
      <c r="K40" s="63"/>
      <c r="L40" s="63"/>
      <c r="M40" s="63"/>
      <c r="N40" s="63"/>
      <c r="O40" s="62">
        <f t="shared" si="7"/>
        <v>0</v>
      </c>
      <c r="P40" s="67"/>
      <c r="Q40" s="67"/>
      <c r="R40" s="67"/>
      <c r="S40" s="67"/>
      <c r="T40" s="67"/>
      <c r="U40" s="67"/>
      <c r="V40" s="67"/>
      <c r="W40" s="67"/>
      <c r="X40" s="62">
        <f t="shared" si="8"/>
        <v>0</v>
      </c>
      <c r="Y40" s="72">
        <v>2.5</v>
      </c>
      <c r="Z40" s="73">
        <f t="shared" si="9"/>
        <v>2.5</v>
      </c>
      <c r="AA40" s="73" t="s">
        <v>1132</v>
      </c>
      <c r="AB40" s="73">
        <v>10</v>
      </c>
      <c r="AC40" s="73" t="s">
        <v>1133</v>
      </c>
      <c r="AD40" s="73">
        <v>10</v>
      </c>
      <c r="AE40" s="74">
        <f t="shared" si="10"/>
        <v>22.5</v>
      </c>
      <c r="AF40" s="25">
        <f t="shared" si="11"/>
        <v>22.5</v>
      </c>
    </row>
    <row r="41" spans="1:32">
      <c r="A41" s="25">
        <v>39</v>
      </c>
      <c r="B41" s="60" t="s">
        <v>240</v>
      </c>
      <c r="C41" s="60">
        <v>2024010497</v>
      </c>
      <c r="D41" s="61"/>
      <c r="E41" s="61"/>
      <c r="F41" s="62">
        <f t="shared" si="6"/>
        <v>0</v>
      </c>
      <c r="G41" s="63"/>
      <c r="H41" s="63"/>
      <c r="I41" s="63"/>
      <c r="J41" s="63"/>
      <c r="K41" s="63"/>
      <c r="L41" s="63"/>
      <c r="M41" s="63"/>
      <c r="N41" s="63"/>
      <c r="O41" s="62">
        <f t="shared" si="7"/>
        <v>0</v>
      </c>
      <c r="P41" s="67"/>
      <c r="Q41" s="67"/>
      <c r="R41" s="67"/>
      <c r="S41" s="67"/>
      <c r="T41" s="67"/>
      <c r="U41" s="67"/>
      <c r="V41" s="67"/>
      <c r="W41" s="67"/>
      <c r="X41" s="62">
        <f t="shared" si="8"/>
        <v>0</v>
      </c>
      <c r="Y41" s="72">
        <v>57.5</v>
      </c>
      <c r="Z41" s="73">
        <f t="shared" si="9"/>
        <v>20</v>
      </c>
      <c r="AA41" s="73" t="s">
        <v>1132</v>
      </c>
      <c r="AB41" s="73">
        <v>10</v>
      </c>
      <c r="AC41" s="73" t="s">
        <v>1133</v>
      </c>
      <c r="AD41" s="73">
        <v>10</v>
      </c>
      <c r="AE41" s="74">
        <f t="shared" si="10"/>
        <v>40</v>
      </c>
      <c r="AF41" s="25">
        <f t="shared" si="11"/>
        <v>40</v>
      </c>
    </row>
    <row r="42" spans="1:32">
      <c r="A42" s="25">
        <v>40</v>
      </c>
      <c r="B42" s="60" t="s">
        <v>249</v>
      </c>
      <c r="C42" s="60">
        <v>2024010498</v>
      </c>
      <c r="D42" s="61"/>
      <c r="E42" s="61"/>
      <c r="F42" s="62">
        <f t="shared" si="6"/>
        <v>0</v>
      </c>
      <c r="G42" s="63"/>
      <c r="H42" s="63"/>
      <c r="I42" s="63"/>
      <c r="J42" s="63"/>
      <c r="K42" s="63"/>
      <c r="L42" s="63"/>
      <c r="M42" s="63"/>
      <c r="N42" s="63"/>
      <c r="O42" s="62">
        <f t="shared" si="7"/>
        <v>0</v>
      </c>
      <c r="P42" s="67"/>
      <c r="Q42" s="67"/>
      <c r="R42" s="67"/>
      <c r="S42" s="67"/>
      <c r="T42" s="67"/>
      <c r="U42" s="67"/>
      <c r="V42" s="67"/>
      <c r="W42" s="67"/>
      <c r="X42" s="62">
        <f t="shared" si="8"/>
        <v>0</v>
      </c>
      <c r="Y42" s="72">
        <v>9.5</v>
      </c>
      <c r="Z42" s="73">
        <f t="shared" si="9"/>
        <v>9.5</v>
      </c>
      <c r="AA42" s="73" t="s">
        <v>1132</v>
      </c>
      <c r="AB42" s="73">
        <v>10</v>
      </c>
      <c r="AC42" s="73" t="s">
        <v>1133</v>
      </c>
      <c r="AD42" s="73">
        <v>10</v>
      </c>
      <c r="AE42" s="74">
        <f t="shared" si="10"/>
        <v>29.5</v>
      </c>
      <c r="AF42" s="25">
        <f t="shared" si="11"/>
        <v>29.5</v>
      </c>
    </row>
    <row r="43" spans="1:32">
      <c r="A43" s="25">
        <v>41</v>
      </c>
      <c r="B43" s="60" t="s">
        <v>179</v>
      </c>
      <c r="C43" s="60">
        <v>2024010499</v>
      </c>
      <c r="D43" s="61"/>
      <c r="E43" s="61"/>
      <c r="F43" s="62">
        <f t="shared" si="6"/>
        <v>0</v>
      </c>
      <c r="G43" s="63"/>
      <c r="H43" s="63"/>
      <c r="I43" s="63"/>
      <c r="J43" s="63"/>
      <c r="K43" s="63"/>
      <c r="L43" s="63"/>
      <c r="M43" s="63"/>
      <c r="N43" s="63"/>
      <c r="O43" s="62">
        <f t="shared" si="7"/>
        <v>0</v>
      </c>
      <c r="P43" s="67"/>
      <c r="Q43" s="67"/>
      <c r="R43" s="67"/>
      <c r="S43" s="67"/>
      <c r="T43" s="67"/>
      <c r="U43" s="67"/>
      <c r="V43" s="67"/>
      <c r="W43" s="67"/>
      <c r="X43" s="62">
        <f t="shared" si="8"/>
        <v>0</v>
      </c>
      <c r="Y43" s="72">
        <v>47</v>
      </c>
      <c r="Z43" s="73">
        <f t="shared" si="9"/>
        <v>20</v>
      </c>
      <c r="AA43" s="73" t="s">
        <v>1132</v>
      </c>
      <c r="AB43" s="73">
        <v>10</v>
      </c>
      <c r="AC43" s="73" t="s">
        <v>1133</v>
      </c>
      <c r="AD43" s="73">
        <v>10</v>
      </c>
      <c r="AE43" s="74">
        <f t="shared" si="10"/>
        <v>40</v>
      </c>
      <c r="AF43" s="25">
        <f t="shared" si="11"/>
        <v>40</v>
      </c>
    </row>
    <row r="44" spans="1:32">
      <c r="A44" s="25">
        <v>42</v>
      </c>
      <c r="B44" s="60" t="s">
        <v>224</v>
      </c>
      <c r="C44" s="60">
        <v>2024010500</v>
      </c>
      <c r="D44" s="61"/>
      <c r="E44" s="61"/>
      <c r="F44" s="62">
        <f t="shared" si="6"/>
        <v>0</v>
      </c>
      <c r="G44" s="63"/>
      <c r="H44" s="63"/>
      <c r="I44" s="63"/>
      <c r="J44" s="63"/>
      <c r="K44" s="63"/>
      <c r="L44" s="63"/>
      <c r="M44" s="63"/>
      <c r="N44" s="63"/>
      <c r="O44" s="62">
        <f t="shared" si="7"/>
        <v>0</v>
      </c>
      <c r="P44" s="67"/>
      <c r="Q44" s="67"/>
      <c r="R44" s="67"/>
      <c r="S44" s="67"/>
      <c r="T44" s="67"/>
      <c r="U44" s="67"/>
      <c r="V44" s="67"/>
      <c r="W44" s="67"/>
      <c r="X44" s="62">
        <f t="shared" si="8"/>
        <v>0</v>
      </c>
      <c r="Y44" s="72">
        <v>65.5</v>
      </c>
      <c r="Z44" s="73">
        <f t="shared" si="9"/>
        <v>20</v>
      </c>
      <c r="AA44" s="73" t="s">
        <v>1132</v>
      </c>
      <c r="AB44" s="73">
        <v>10</v>
      </c>
      <c r="AC44" s="73" t="s">
        <v>1133</v>
      </c>
      <c r="AD44" s="73">
        <v>10</v>
      </c>
      <c r="AE44" s="74">
        <f t="shared" si="10"/>
        <v>40</v>
      </c>
      <c r="AF44" s="25">
        <f t="shared" si="11"/>
        <v>40</v>
      </c>
    </row>
    <row r="45" spans="1:32">
      <c r="A45" s="25">
        <v>43</v>
      </c>
      <c r="B45" s="60" t="s">
        <v>336</v>
      </c>
      <c r="C45" s="60">
        <v>2024010501</v>
      </c>
      <c r="D45" s="61"/>
      <c r="E45" s="61"/>
      <c r="F45" s="62">
        <f t="shared" si="6"/>
        <v>0</v>
      </c>
      <c r="G45" s="63"/>
      <c r="H45" s="63"/>
      <c r="I45" s="63"/>
      <c r="J45" s="63"/>
      <c r="K45" s="63"/>
      <c r="L45" s="63"/>
      <c r="M45" s="63"/>
      <c r="N45" s="63"/>
      <c r="O45" s="62">
        <f t="shared" si="7"/>
        <v>0</v>
      </c>
      <c r="P45" s="67"/>
      <c r="Q45" s="67"/>
      <c r="R45" s="67"/>
      <c r="S45" s="67"/>
      <c r="T45" s="67"/>
      <c r="U45" s="67"/>
      <c r="V45" s="67"/>
      <c r="W45" s="67"/>
      <c r="X45" s="62">
        <f t="shared" si="8"/>
        <v>0</v>
      </c>
      <c r="Y45" s="72">
        <v>45</v>
      </c>
      <c r="Z45" s="73">
        <f t="shared" si="9"/>
        <v>20</v>
      </c>
      <c r="AA45" s="73" t="s">
        <v>1132</v>
      </c>
      <c r="AB45" s="73">
        <v>10</v>
      </c>
      <c r="AC45" s="73" t="s">
        <v>1133</v>
      </c>
      <c r="AD45" s="73">
        <v>10</v>
      </c>
      <c r="AE45" s="74">
        <f t="shared" si="10"/>
        <v>40</v>
      </c>
      <c r="AF45" s="25">
        <f t="shared" si="11"/>
        <v>40</v>
      </c>
    </row>
    <row r="46" spans="1:32">
      <c r="A46" s="25">
        <v>44</v>
      </c>
      <c r="B46" s="60" t="s">
        <v>315</v>
      </c>
      <c r="C46" s="60">
        <v>2024010502</v>
      </c>
      <c r="D46" s="61"/>
      <c r="E46" s="61"/>
      <c r="F46" s="62">
        <f t="shared" si="6"/>
        <v>0</v>
      </c>
      <c r="G46" s="63"/>
      <c r="H46" s="63"/>
      <c r="I46" s="63"/>
      <c r="J46" s="63"/>
      <c r="K46" s="63"/>
      <c r="L46" s="63"/>
      <c r="M46" s="63"/>
      <c r="N46" s="63"/>
      <c r="O46" s="62">
        <f t="shared" si="7"/>
        <v>0</v>
      </c>
      <c r="P46" s="67"/>
      <c r="Q46" s="67"/>
      <c r="R46" s="70" t="s">
        <v>1137</v>
      </c>
      <c r="S46" s="67">
        <v>2</v>
      </c>
      <c r="T46" s="67"/>
      <c r="U46" s="67"/>
      <c r="V46" s="67"/>
      <c r="W46" s="67"/>
      <c r="X46" s="62">
        <f t="shared" si="8"/>
        <v>2</v>
      </c>
      <c r="Y46" s="72">
        <v>38</v>
      </c>
      <c r="Z46" s="73">
        <f t="shared" si="9"/>
        <v>20</v>
      </c>
      <c r="AA46" s="73" t="s">
        <v>1132</v>
      </c>
      <c r="AB46" s="73">
        <v>10</v>
      </c>
      <c r="AC46" s="73" t="s">
        <v>1133</v>
      </c>
      <c r="AD46" s="73">
        <v>10</v>
      </c>
      <c r="AE46" s="74">
        <f t="shared" si="10"/>
        <v>40</v>
      </c>
      <c r="AF46" s="25">
        <f t="shared" si="11"/>
        <v>42</v>
      </c>
    </row>
    <row r="47" spans="1:32">
      <c r="A47" s="25">
        <v>45</v>
      </c>
      <c r="B47" s="60" t="s">
        <v>222</v>
      </c>
      <c r="C47" s="60">
        <v>2024010503</v>
      </c>
      <c r="D47" s="61"/>
      <c r="E47" s="61"/>
      <c r="F47" s="62">
        <f t="shared" si="6"/>
        <v>0</v>
      </c>
      <c r="G47" s="63"/>
      <c r="H47" s="63"/>
      <c r="I47" s="63"/>
      <c r="J47" s="63"/>
      <c r="K47" s="63"/>
      <c r="L47" s="63"/>
      <c r="M47" s="63"/>
      <c r="N47" s="63"/>
      <c r="O47" s="62">
        <f t="shared" si="7"/>
        <v>0</v>
      </c>
      <c r="P47" s="69" t="s">
        <v>1136</v>
      </c>
      <c r="Q47" s="69">
        <v>2</v>
      </c>
      <c r="R47" s="70" t="s">
        <v>1137</v>
      </c>
      <c r="S47" s="67">
        <v>2</v>
      </c>
      <c r="T47" s="67"/>
      <c r="U47" s="67"/>
      <c r="V47" s="67"/>
      <c r="W47" s="67"/>
      <c r="X47" s="62">
        <f t="shared" si="8"/>
        <v>4</v>
      </c>
      <c r="Y47" s="72">
        <v>46.5</v>
      </c>
      <c r="Z47" s="73">
        <f t="shared" si="9"/>
        <v>20</v>
      </c>
      <c r="AA47" s="73" t="s">
        <v>1132</v>
      </c>
      <c r="AB47" s="73">
        <v>10</v>
      </c>
      <c r="AC47" s="73" t="s">
        <v>1133</v>
      </c>
      <c r="AD47" s="73">
        <v>10</v>
      </c>
      <c r="AE47" s="74">
        <f t="shared" si="10"/>
        <v>40</v>
      </c>
      <c r="AF47" s="25">
        <f t="shared" si="11"/>
        <v>44</v>
      </c>
    </row>
    <row r="48" spans="1:32">
      <c r="A48" s="25">
        <v>46</v>
      </c>
      <c r="B48" s="60" t="s">
        <v>232</v>
      </c>
      <c r="C48" s="60">
        <v>2024010504</v>
      </c>
      <c r="D48" s="61"/>
      <c r="E48" s="61"/>
      <c r="F48" s="62">
        <f t="shared" si="6"/>
        <v>0</v>
      </c>
      <c r="G48" s="63"/>
      <c r="H48" s="63"/>
      <c r="I48" s="63"/>
      <c r="J48" s="63"/>
      <c r="K48" s="63"/>
      <c r="L48" s="63"/>
      <c r="M48" s="63"/>
      <c r="N48" s="63"/>
      <c r="O48" s="62">
        <f t="shared" si="7"/>
        <v>0</v>
      </c>
      <c r="P48" s="67"/>
      <c r="Q48" s="67"/>
      <c r="R48" s="67"/>
      <c r="S48" s="67"/>
      <c r="T48" s="67"/>
      <c r="U48" s="67"/>
      <c r="V48" s="67"/>
      <c r="W48" s="67"/>
      <c r="X48" s="62">
        <f t="shared" si="8"/>
        <v>0</v>
      </c>
      <c r="Y48" s="72">
        <v>5.5</v>
      </c>
      <c r="Z48" s="73">
        <f t="shared" si="9"/>
        <v>5.5</v>
      </c>
      <c r="AA48" s="73" t="s">
        <v>1132</v>
      </c>
      <c r="AB48" s="73">
        <v>10</v>
      </c>
      <c r="AC48" s="73" t="s">
        <v>1133</v>
      </c>
      <c r="AD48" s="73">
        <v>10</v>
      </c>
      <c r="AE48" s="74">
        <f t="shared" si="10"/>
        <v>25.5</v>
      </c>
      <c r="AF48" s="25">
        <f t="shared" si="11"/>
        <v>25.5</v>
      </c>
    </row>
    <row r="49" spans="1:32">
      <c r="A49" s="25">
        <v>47</v>
      </c>
      <c r="B49" s="60" t="s">
        <v>158</v>
      </c>
      <c r="C49" s="60">
        <v>2024010505</v>
      </c>
      <c r="D49" s="61"/>
      <c r="E49" s="61"/>
      <c r="F49" s="62">
        <f t="shared" si="6"/>
        <v>0</v>
      </c>
      <c r="G49" s="63"/>
      <c r="H49" s="63"/>
      <c r="I49" s="63"/>
      <c r="J49" s="63"/>
      <c r="K49" s="63"/>
      <c r="L49" s="63"/>
      <c r="M49" s="63"/>
      <c r="N49" s="63"/>
      <c r="O49" s="62">
        <f t="shared" si="7"/>
        <v>0</v>
      </c>
      <c r="P49" s="69" t="s">
        <v>1136</v>
      </c>
      <c r="Q49" s="69">
        <v>2</v>
      </c>
      <c r="R49" s="70" t="s">
        <v>1137</v>
      </c>
      <c r="S49" s="67">
        <v>2</v>
      </c>
      <c r="T49" s="67"/>
      <c r="U49" s="67"/>
      <c r="V49" s="67"/>
      <c r="W49" s="67"/>
      <c r="X49" s="62">
        <f t="shared" si="8"/>
        <v>4</v>
      </c>
      <c r="Y49" s="72">
        <v>110.5</v>
      </c>
      <c r="Z49" s="73">
        <f t="shared" si="9"/>
        <v>20</v>
      </c>
      <c r="AA49" s="73" t="s">
        <v>1132</v>
      </c>
      <c r="AB49" s="73">
        <v>10</v>
      </c>
      <c r="AC49" s="73" t="s">
        <v>1133</v>
      </c>
      <c r="AD49" s="73">
        <v>10</v>
      </c>
      <c r="AE49" s="74">
        <f t="shared" si="10"/>
        <v>40</v>
      </c>
      <c r="AF49" s="25">
        <f t="shared" si="11"/>
        <v>44</v>
      </c>
    </row>
    <row r="50" spans="1:32">
      <c r="A50" s="25">
        <v>48</v>
      </c>
      <c r="B50" s="60" t="s">
        <v>358</v>
      </c>
      <c r="C50" s="60">
        <v>2024010506</v>
      </c>
      <c r="D50" s="61"/>
      <c r="E50" s="61"/>
      <c r="F50" s="62">
        <f t="shared" si="6"/>
        <v>0</v>
      </c>
      <c r="G50" s="63"/>
      <c r="H50" s="63"/>
      <c r="I50" s="63"/>
      <c r="J50" s="63"/>
      <c r="K50" s="63"/>
      <c r="L50" s="63"/>
      <c r="M50" s="63"/>
      <c r="N50" s="63"/>
      <c r="O50" s="62">
        <f t="shared" si="7"/>
        <v>0</v>
      </c>
      <c r="P50" s="69" t="s">
        <v>1136</v>
      </c>
      <c r="Q50" s="69">
        <v>2</v>
      </c>
      <c r="R50" s="67"/>
      <c r="S50" s="67"/>
      <c r="T50" s="67"/>
      <c r="U50" s="67"/>
      <c r="V50" s="67"/>
      <c r="W50" s="67"/>
      <c r="X50" s="62">
        <f t="shared" si="8"/>
        <v>2</v>
      </c>
      <c r="Y50" s="72">
        <v>36.5</v>
      </c>
      <c r="Z50" s="73">
        <f t="shared" si="9"/>
        <v>20</v>
      </c>
      <c r="AA50" s="73" t="s">
        <v>1132</v>
      </c>
      <c r="AB50" s="73">
        <v>10</v>
      </c>
      <c r="AC50" s="73" t="s">
        <v>1133</v>
      </c>
      <c r="AD50" s="73">
        <v>10</v>
      </c>
      <c r="AE50" s="74">
        <f t="shared" si="10"/>
        <v>40</v>
      </c>
      <c r="AF50" s="25">
        <f t="shared" si="11"/>
        <v>42</v>
      </c>
    </row>
    <row r="51" spans="1:32">
      <c r="A51" s="25">
        <v>49</v>
      </c>
      <c r="B51" s="60" t="s">
        <v>278</v>
      </c>
      <c r="C51" s="60">
        <v>2024010507</v>
      </c>
      <c r="D51" s="61"/>
      <c r="E51" s="61"/>
      <c r="F51" s="62">
        <f t="shared" si="6"/>
        <v>0</v>
      </c>
      <c r="G51" s="63"/>
      <c r="H51" s="63"/>
      <c r="I51" s="63"/>
      <c r="J51" s="63"/>
      <c r="K51" s="63"/>
      <c r="L51" s="63"/>
      <c r="M51" s="63"/>
      <c r="N51" s="63"/>
      <c r="O51" s="62">
        <f t="shared" si="7"/>
        <v>0</v>
      </c>
      <c r="P51" s="67"/>
      <c r="Q51" s="67"/>
      <c r="R51" s="67"/>
      <c r="S51" s="67"/>
      <c r="T51" s="67"/>
      <c r="U51" s="67"/>
      <c r="V51" s="67"/>
      <c r="W51" s="67"/>
      <c r="X51" s="62">
        <f t="shared" si="8"/>
        <v>0</v>
      </c>
      <c r="Y51" s="72">
        <v>7</v>
      </c>
      <c r="Z51" s="73">
        <f t="shared" si="9"/>
        <v>7</v>
      </c>
      <c r="AA51" s="73" t="s">
        <v>1132</v>
      </c>
      <c r="AB51" s="73">
        <v>10</v>
      </c>
      <c r="AC51" s="73" t="s">
        <v>1133</v>
      </c>
      <c r="AD51" s="73">
        <v>10</v>
      </c>
      <c r="AE51" s="74">
        <f t="shared" si="10"/>
        <v>27</v>
      </c>
      <c r="AF51" s="25">
        <f t="shared" si="11"/>
        <v>27</v>
      </c>
    </row>
    <row r="52" spans="1:32">
      <c r="A52" s="25">
        <v>50</v>
      </c>
      <c r="B52" s="60" t="s">
        <v>186</v>
      </c>
      <c r="C52" s="60">
        <v>2024010508</v>
      </c>
      <c r="D52" s="61"/>
      <c r="E52" s="61"/>
      <c r="F52" s="62">
        <f t="shared" si="6"/>
        <v>0</v>
      </c>
      <c r="G52" s="63"/>
      <c r="H52" s="63"/>
      <c r="I52" s="63"/>
      <c r="J52" s="63"/>
      <c r="K52" s="63"/>
      <c r="L52" s="63"/>
      <c r="M52" s="63"/>
      <c r="N52" s="63"/>
      <c r="O52" s="62">
        <f t="shared" si="7"/>
        <v>0</v>
      </c>
      <c r="P52" s="69" t="s">
        <v>1136</v>
      </c>
      <c r="Q52" s="69">
        <v>2</v>
      </c>
      <c r="R52" s="70" t="s">
        <v>1137</v>
      </c>
      <c r="S52" s="67">
        <v>2</v>
      </c>
      <c r="T52" s="67"/>
      <c r="U52" s="67"/>
      <c r="V52" s="67"/>
      <c r="W52" s="67"/>
      <c r="X52" s="62">
        <f t="shared" si="8"/>
        <v>4</v>
      </c>
      <c r="Y52" s="72">
        <v>68</v>
      </c>
      <c r="Z52" s="73">
        <f t="shared" si="9"/>
        <v>20</v>
      </c>
      <c r="AA52" s="73" t="s">
        <v>1132</v>
      </c>
      <c r="AB52" s="73">
        <v>10</v>
      </c>
      <c r="AC52" s="73" t="s">
        <v>1133</v>
      </c>
      <c r="AD52" s="73">
        <v>10</v>
      </c>
      <c r="AE52" s="74">
        <f t="shared" si="10"/>
        <v>40</v>
      </c>
      <c r="AF52" s="25">
        <f t="shared" si="11"/>
        <v>44</v>
      </c>
    </row>
    <row r="53" spans="1:32">
      <c r="A53" s="25">
        <v>51</v>
      </c>
      <c r="B53" s="60" t="s">
        <v>292</v>
      </c>
      <c r="C53" s="60">
        <v>2024010509</v>
      </c>
      <c r="D53" s="61"/>
      <c r="E53" s="61"/>
      <c r="F53" s="62">
        <f t="shared" si="6"/>
        <v>0</v>
      </c>
      <c r="G53" s="63"/>
      <c r="H53" s="63"/>
      <c r="I53" s="63"/>
      <c r="J53" s="63"/>
      <c r="K53" s="63"/>
      <c r="L53" s="63"/>
      <c r="M53" s="63"/>
      <c r="N53" s="63"/>
      <c r="O53" s="62">
        <f t="shared" si="7"/>
        <v>0</v>
      </c>
      <c r="P53" s="67"/>
      <c r="Q53" s="67"/>
      <c r="R53" s="67"/>
      <c r="S53" s="67"/>
      <c r="T53" s="67"/>
      <c r="U53" s="67"/>
      <c r="V53" s="67"/>
      <c r="W53" s="67"/>
      <c r="X53" s="62">
        <f t="shared" si="8"/>
        <v>0</v>
      </c>
      <c r="Y53" s="72">
        <v>22.5</v>
      </c>
      <c r="Z53" s="73">
        <f t="shared" si="9"/>
        <v>20</v>
      </c>
      <c r="AA53" s="73" t="s">
        <v>1132</v>
      </c>
      <c r="AB53" s="73">
        <v>10</v>
      </c>
      <c r="AC53" s="73" t="s">
        <v>1133</v>
      </c>
      <c r="AD53" s="73">
        <v>10</v>
      </c>
      <c r="AE53" s="74">
        <f t="shared" si="10"/>
        <v>40</v>
      </c>
      <c r="AF53" s="25">
        <f t="shared" si="11"/>
        <v>40</v>
      </c>
    </row>
    <row r="54" spans="1:32">
      <c r="A54" s="25">
        <v>52</v>
      </c>
      <c r="B54" s="60" t="s">
        <v>253</v>
      </c>
      <c r="C54" s="60">
        <v>2024010510</v>
      </c>
      <c r="D54" s="61"/>
      <c r="E54" s="61"/>
      <c r="F54" s="62">
        <f t="shared" si="6"/>
        <v>0</v>
      </c>
      <c r="G54" s="63"/>
      <c r="H54" s="63"/>
      <c r="I54" s="63"/>
      <c r="J54" s="63"/>
      <c r="K54" s="63"/>
      <c r="L54" s="63"/>
      <c r="M54" s="63"/>
      <c r="N54" s="63"/>
      <c r="O54" s="62">
        <f t="shared" si="7"/>
        <v>0</v>
      </c>
      <c r="P54" s="68" t="s">
        <v>1138</v>
      </c>
      <c r="Q54" s="68">
        <v>1.5</v>
      </c>
      <c r="R54" s="67"/>
      <c r="S54" s="67"/>
      <c r="T54" s="67"/>
      <c r="U54" s="67"/>
      <c r="V54" s="67"/>
      <c r="W54" s="67"/>
      <c r="X54" s="62">
        <f t="shared" si="8"/>
        <v>1.5</v>
      </c>
      <c r="Y54" s="72">
        <v>52</v>
      </c>
      <c r="Z54" s="73">
        <f t="shared" si="9"/>
        <v>20</v>
      </c>
      <c r="AA54" s="73" t="s">
        <v>1132</v>
      </c>
      <c r="AB54" s="73">
        <v>10</v>
      </c>
      <c r="AC54" s="73" t="s">
        <v>1133</v>
      </c>
      <c r="AD54" s="73">
        <v>10</v>
      </c>
      <c r="AE54" s="74">
        <f t="shared" si="10"/>
        <v>40</v>
      </c>
      <c r="AF54" s="25">
        <f t="shared" si="11"/>
        <v>41.5</v>
      </c>
    </row>
    <row r="55" spans="1:32">
      <c r="A55" s="25">
        <v>53</v>
      </c>
      <c r="B55" s="60" t="s">
        <v>160</v>
      </c>
      <c r="C55" s="60">
        <v>2024010511</v>
      </c>
      <c r="D55" s="61"/>
      <c r="E55" s="61"/>
      <c r="F55" s="62">
        <f t="shared" ref="F55:F86" si="12">IF(E55&gt;20,20,E55)</f>
        <v>0</v>
      </c>
      <c r="G55" s="63"/>
      <c r="H55" s="63"/>
      <c r="I55" s="63"/>
      <c r="J55" s="63"/>
      <c r="K55" s="63"/>
      <c r="L55" s="63"/>
      <c r="M55" s="63"/>
      <c r="N55" s="63"/>
      <c r="O55" s="62">
        <f t="shared" si="7"/>
        <v>0</v>
      </c>
      <c r="P55" s="68" t="s">
        <v>1138</v>
      </c>
      <c r="Q55" s="68">
        <v>1.5</v>
      </c>
      <c r="R55" s="67"/>
      <c r="S55" s="67"/>
      <c r="T55" s="67"/>
      <c r="U55" s="67"/>
      <c r="V55" s="67"/>
      <c r="W55" s="67"/>
      <c r="X55" s="62">
        <f t="shared" si="8"/>
        <v>1.5</v>
      </c>
      <c r="Y55" s="72">
        <v>52.5</v>
      </c>
      <c r="Z55" s="73">
        <f t="shared" si="9"/>
        <v>20</v>
      </c>
      <c r="AA55" s="73" t="s">
        <v>1132</v>
      </c>
      <c r="AB55" s="73">
        <v>10</v>
      </c>
      <c r="AC55" s="73" t="s">
        <v>1133</v>
      </c>
      <c r="AD55" s="73">
        <v>10</v>
      </c>
      <c r="AE55" s="74">
        <f t="shared" si="10"/>
        <v>40</v>
      </c>
      <c r="AF55" s="25">
        <f t="shared" si="11"/>
        <v>41.5</v>
      </c>
    </row>
    <row r="56" spans="1:32">
      <c r="A56" s="25">
        <v>54</v>
      </c>
      <c r="B56" s="60" t="s">
        <v>366</v>
      </c>
      <c r="C56" s="60">
        <v>2024010512</v>
      </c>
      <c r="D56" s="61"/>
      <c r="E56" s="61"/>
      <c r="F56" s="62">
        <f t="shared" si="12"/>
        <v>0</v>
      </c>
      <c r="G56" s="63"/>
      <c r="H56" s="63"/>
      <c r="I56" s="63"/>
      <c r="J56" s="63"/>
      <c r="K56" s="63"/>
      <c r="L56" s="63"/>
      <c r="M56" s="63"/>
      <c r="N56" s="63"/>
      <c r="O56" s="62">
        <f t="shared" si="7"/>
        <v>0</v>
      </c>
      <c r="P56" s="67"/>
      <c r="Q56" s="67"/>
      <c r="R56" s="67"/>
      <c r="S56" s="67"/>
      <c r="T56" s="67"/>
      <c r="U56" s="67"/>
      <c r="V56" s="67"/>
      <c r="W56" s="67"/>
      <c r="X56" s="62">
        <f t="shared" si="8"/>
        <v>0</v>
      </c>
      <c r="Y56" s="72">
        <v>0</v>
      </c>
      <c r="Z56" s="73">
        <f t="shared" si="9"/>
        <v>0</v>
      </c>
      <c r="AA56" s="73" t="s">
        <v>1132</v>
      </c>
      <c r="AB56" s="73">
        <v>10</v>
      </c>
      <c r="AC56" s="73" t="s">
        <v>1133</v>
      </c>
      <c r="AD56" s="73">
        <v>10</v>
      </c>
      <c r="AE56" s="74">
        <f t="shared" si="10"/>
        <v>20</v>
      </c>
      <c r="AF56" s="25">
        <f t="shared" si="11"/>
        <v>20</v>
      </c>
    </row>
    <row r="57" spans="1:32">
      <c r="A57" s="25">
        <v>55</v>
      </c>
      <c r="B57" s="60" t="s">
        <v>116</v>
      </c>
      <c r="C57" s="60">
        <v>2024010513</v>
      </c>
      <c r="D57" s="61"/>
      <c r="E57" s="61"/>
      <c r="F57" s="62">
        <f t="shared" si="12"/>
        <v>0</v>
      </c>
      <c r="G57" s="63"/>
      <c r="H57" s="63"/>
      <c r="I57" s="63"/>
      <c r="J57" s="63"/>
      <c r="K57" s="63"/>
      <c r="L57" s="63"/>
      <c r="M57" s="63"/>
      <c r="N57" s="63"/>
      <c r="O57" s="62">
        <f t="shared" si="7"/>
        <v>0</v>
      </c>
      <c r="P57" s="67"/>
      <c r="Q57" s="67"/>
      <c r="R57" s="67"/>
      <c r="S57" s="67"/>
      <c r="T57" s="67"/>
      <c r="U57" s="67"/>
      <c r="V57" s="67"/>
      <c r="W57" s="67"/>
      <c r="X57" s="62">
        <f t="shared" si="8"/>
        <v>0</v>
      </c>
      <c r="Y57" s="72">
        <v>19</v>
      </c>
      <c r="Z57" s="73">
        <f t="shared" si="9"/>
        <v>19</v>
      </c>
      <c r="AA57" s="73" t="s">
        <v>1132</v>
      </c>
      <c r="AB57" s="73">
        <v>10</v>
      </c>
      <c r="AC57" s="73" t="s">
        <v>1133</v>
      </c>
      <c r="AD57" s="73">
        <v>10</v>
      </c>
      <c r="AE57" s="74">
        <f t="shared" si="10"/>
        <v>39</v>
      </c>
      <c r="AF57" s="25">
        <f t="shared" si="11"/>
        <v>39</v>
      </c>
    </row>
    <row r="58" spans="1:32">
      <c r="A58" s="25">
        <v>56</v>
      </c>
      <c r="B58" s="60" t="s">
        <v>235</v>
      </c>
      <c r="C58" s="60">
        <v>2024010514</v>
      </c>
      <c r="D58" s="61"/>
      <c r="E58" s="61"/>
      <c r="F58" s="62">
        <f t="shared" si="12"/>
        <v>0</v>
      </c>
      <c r="G58" s="63"/>
      <c r="H58" s="63"/>
      <c r="I58" s="63"/>
      <c r="J58" s="63"/>
      <c r="K58" s="63"/>
      <c r="L58" s="63"/>
      <c r="M58" s="63"/>
      <c r="N58" s="63"/>
      <c r="O58" s="62">
        <f t="shared" si="7"/>
        <v>0</v>
      </c>
      <c r="P58" s="67"/>
      <c r="Q58" s="67"/>
      <c r="R58" s="67"/>
      <c r="S58" s="67"/>
      <c r="T58" s="67"/>
      <c r="U58" s="67"/>
      <c r="V58" s="67"/>
      <c r="W58" s="67"/>
      <c r="X58" s="62">
        <f t="shared" si="8"/>
        <v>0</v>
      </c>
      <c r="Y58" s="72">
        <v>146.5</v>
      </c>
      <c r="Z58" s="73">
        <f t="shared" si="9"/>
        <v>20</v>
      </c>
      <c r="AA58" s="73" t="s">
        <v>1132</v>
      </c>
      <c r="AB58" s="73">
        <v>10</v>
      </c>
      <c r="AC58" s="73" t="s">
        <v>1133</v>
      </c>
      <c r="AD58" s="73">
        <v>10</v>
      </c>
      <c r="AE58" s="74">
        <f t="shared" si="10"/>
        <v>40</v>
      </c>
      <c r="AF58" s="25">
        <f t="shared" si="11"/>
        <v>40</v>
      </c>
    </row>
    <row r="59" spans="1:32">
      <c r="A59" s="25">
        <v>57</v>
      </c>
      <c r="B59" s="60" t="s">
        <v>225</v>
      </c>
      <c r="C59" s="60">
        <v>2024010517</v>
      </c>
      <c r="D59" s="61"/>
      <c r="E59" s="61"/>
      <c r="F59" s="62">
        <f t="shared" si="12"/>
        <v>0</v>
      </c>
      <c r="G59" s="63"/>
      <c r="H59" s="63"/>
      <c r="I59" s="63"/>
      <c r="J59" s="63"/>
      <c r="K59" s="63"/>
      <c r="L59" s="63"/>
      <c r="M59" s="63"/>
      <c r="N59" s="63"/>
      <c r="O59" s="62">
        <f t="shared" si="7"/>
        <v>0</v>
      </c>
      <c r="P59" s="67"/>
      <c r="Q59" s="67"/>
      <c r="R59" s="67"/>
      <c r="S59" s="67"/>
      <c r="T59" s="67"/>
      <c r="U59" s="67"/>
      <c r="V59" s="67"/>
      <c r="W59" s="67"/>
      <c r="X59" s="62">
        <f t="shared" si="8"/>
        <v>0</v>
      </c>
      <c r="Y59" s="72">
        <v>10</v>
      </c>
      <c r="Z59" s="73">
        <f t="shared" si="9"/>
        <v>10</v>
      </c>
      <c r="AA59" s="73" t="s">
        <v>1132</v>
      </c>
      <c r="AB59" s="73">
        <v>10</v>
      </c>
      <c r="AC59" s="73" t="s">
        <v>1133</v>
      </c>
      <c r="AD59" s="73">
        <v>10</v>
      </c>
      <c r="AE59" s="74">
        <f t="shared" si="10"/>
        <v>30</v>
      </c>
      <c r="AF59" s="25">
        <f t="shared" si="11"/>
        <v>30</v>
      </c>
    </row>
    <row r="60" spans="1:32">
      <c r="A60" s="25">
        <v>58</v>
      </c>
      <c r="B60" s="60" t="s">
        <v>360</v>
      </c>
      <c r="C60" s="60">
        <v>2024010518</v>
      </c>
      <c r="D60" s="61"/>
      <c r="E60" s="61"/>
      <c r="F60" s="62">
        <f t="shared" si="12"/>
        <v>0</v>
      </c>
      <c r="G60" s="63"/>
      <c r="H60" s="63"/>
      <c r="I60" s="63"/>
      <c r="J60" s="63"/>
      <c r="K60" s="63"/>
      <c r="L60" s="63"/>
      <c r="M60" s="63"/>
      <c r="N60" s="63"/>
      <c r="O60" s="62">
        <f t="shared" si="7"/>
        <v>0</v>
      </c>
      <c r="P60" s="67"/>
      <c r="Q60" s="67"/>
      <c r="R60" s="67"/>
      <c r="S60" s="67"/>
      <c r="T60" s="67"/>
      <c r="U60" s="67"/>
      <c r="V60" s="67"/>
      <c r="W60" s="67"/>
      <c r="X60" s="62">
        <f t="shared" si="8"/>
        <v>0</v>
      </c>
      <c r="Y60" s="72">
        <v>9</v>
      </c>
      <c r="Z60" s="73">
        <f t="shared" si="9"/>
        <v>9</v>
      </c>
      <c r="AA60" s="73" t="s">
        <v>1132</v>
      </c>
      <c r="AB60" s="73">
        <v>10</v>
      </c>
      <c r="AC60" s="73" t="s">
        <v>1133</v>
      </c>
      <c r="AD60" s="73">
        <v>10</v>
      </c>
      <c r="AE60" s="74">
        <f t="shared" si="10"/>
        <v>29</v>
      </c>
      <c r="AF60" s="25">
        <f t="shared" si="11"/>
        <v>29</v>
      </c>
    </row>
    <row r="61" spans="1:32">
      <c r="A61" s="25">
        <v>59</v>
      </c>
      <c r="B61" s="60" t="s">
        <v>70</v>
      </c>
      <c r="C61" s="60">
        <v>2024010519</v>
      </c>
      <c r="D61" s="61"/>
      <c r="E61" s="61"/>
      <c r="F61" s="62">
        <f t="shared" si="12"/>
        <v>0</v>
      </c>
      <c r="G61" s="63"/>
      <c r="H61" s="63"/>
      <c r="I61" s="63"/>
      <c r="J61" s="63"/>
      <c r="K61" s="63"/>
      <c r="L61" s="63"/>
      <c r="M61" s="63"/>
      <c r="N61" s="63"/>
      <c r="O61" s="62">
        <f t="shared" si="7"/>
        <v>0</v>
      </c>
      <c r="P61" s="67"/>
      <c r="Q61" s="67"/>
      <c r="R61" s="67"/>
      <c r="S61" s="67"/>
      <c r="T61" s="67"/>
      <c r="U61" s="67"/>
      <c r="V61" s="67"/>
      <c r="W61" s="67"/>
      <c r="X61" s="62">
        <f t="shared" si="8"/>
        <v>0</v>
      </c>
      <c r="Y61" s="72">
        <v>129</v>
      </c>
      <c r="Z61" s="73">
        <f t="shared" si="9"/>
        <v>20</v>
      </c>
      <c r="AA61" s="73" t="s">
        <v>1132</v>
      </c>
      <c r="AB61" s="73">
        <v>10</v>
      </c>
      <c r="AC61" s="73" t="s">
        <v>1133</v>
      </c>
      <c r="AD61" s="73">
        <v>10</v>
      </c>
      <c r="AE61" s="74">
        <f t="shared" si="10"/>
        <v>40</v>
      </c>
      <c r="AF61" s="25">
        <f t="shared" si="11"/>
        <v>40</v>
      </c>
    </row>
    <row r="62" spans="1:32">
      <c r="A62" s="25">
        <v>60</v>
      </c>
      <c r="B62" s="60" t="s">
        <v>140</v>
      </c>
      <c r="C62" s="60">
        <v>2024010520</v>
      </c>
      <c r="D62" s="61"/>
      <c r="E62" s="61"/>
      <c r="F62" s="62">
        <f t="shared" si="12"/>
        <v>0</v>
      </c>
      <c r="G62" s="63"/>
      <c r="H62" s="63"/>
      <c r="I62" s="63"/>
      <c r="J62" s="63"/>
      <c r="K62" s="63"/>
      <c r="L62" s="63"/>
      <c r="M62" s="63"/>
      <c r="N62" s="63"/>
      <c r="O62" s="62">
        <f t="shared" si="7"/>
        <v>0</v>
      </c>
      <c r="P62" s="69" t="s">
        <v>1136</v>
      </c>
      <c r="Q62" s="69">
        <v>2</v>
      </c>
      <c r="R62" s="67"/>
      <c r="S62" s="67"/>
      <c r="T62" s="67"/>
      <c r="U62" s="67"/>
      <c r="V62" s="67"/>
      <c r="W62" s="67"/>
      <c r="X62" s="62">
        <f t="shared" si="8"/>
        <v>2</v>
      </c>
      <c r="Y62" s="72">
        <v>40</v>
      </c>
      <c r="Z62" s="73">
        <f t="shared" si="9"/>
        <v>20</v>
      </c>
      <c r="AA62" s="73" t="s">
        <v>1132</v>
      </c>
      <c r="AB62" s="73">
        <v>10</v>
      </c>
      <c r="AC62" s="73" t="s">
        <v>1133</v>
      </c>
      <c r="AD62" s="73">
        <v>10</v>
      </c>
      <c r="AE62" s="74">
        <f t="shared" si="10"/>
        <v>40</v>
      </c>
      <c r="AF62" s="25">
        <f t="shared" si="11"/>
        <v>42</v>
      </c>
    </row>
    <row r="63" spans="1:32">
      <c r="A63" s="25">
        <v>61</v>
      </c>
      <c r="B63" s="60" t="s">
        <v>161</v>
      </c>
      <c r="C63" s="60">
        <v>2024010521</v>
      </c>
      <c r="D63" s="61" t="s">
        <v>1121</v>
      </c>
      <c r="E63" s="61">
        <v>10</v>
      </c>
      <c r="F63" s="62">
        <f t="shared" si="12"/>
        <v>10</v>
      </c>
      <c r="G63" s="63"/>
      <c r="H63" s="63"/>
      <c r="I63" s="63"/>
      <c r="J63" s="63"/>
      <c r="K63" s="63"/>
      <c r="L63" s="63"/>
      <c r="M63" s="63"/>
      <c r="N63" s="63"/>
      <c r="O63" s="62">
        <f t="shared" si="7"/>
        <v>0</v>
      </c>
      <c r="P63" s="69" t="s">
        <v>1136</v>
      </c>
      <c r="Q63" s="69">
        <v>2</v>
      </c>
      <c r="R63" s="67"/>
      <c r="S63" s="67"/>
      <c r="T63" s="67"/>
      <c r="U63" s="67"/>
      <c r="V63" s="67"/>
      <c r="W63" s="67"/>
      <c r="X63" s="62">
        <f t="shared" si="8"/>
        <v>2</v>
      </c>
      <c r="Y63" s="72">
        <v>107</v>
      </c>
      <c r="Z63" s="73">
        <f t="shared" si="9"/>
        <v>20</v>
      </c>
      <c r="AA63" s="73" t="s">
        <v>1132</v>
      </c>
      <c r="AB63" s="73">
        <v>10</v>
      </c>
      <c r="AC63" s="73" t="s">
        <v>1133</v>
      </c>
      <c r="AD63" s="73">
        <v>10</v>
      </c>
      <c r="AE63" s="74">
        <f t="shared" si="10"/>
        <v>40</v>
      </c>
      <c r="AF63" s="25">
        <f t="shared" si="11"/>
        <v>52</v>
      </c>
    </row>
    <row r="64" spans="1:32">
      <c r="A64" s="25">
        <v>62</v>
      </c>
      <c r="B64" s="60" t="s">
        <v>184</v>
      </c>
      <c r="C64" s="60">
        <v>2024010522</v>
      </c>
      <c r="D64" s="61"/>
      <c r="E64" s="61"/>
      <c r="F64" s="62">
        <f t="shared" si="12"/>
        <v>0</v>
      </c>
      <c r="G64" s="63"/>
      <c r="H64" s="63"/>
      <c r="I64" s="63"/>
      <c r="J64" s="63"/>
      <c r="K64" s="63"/>
      <c r="L64" s="63"/>
      <c r="M64" s="63"/>
      <c r="N64" s="63"/>
      <c r="O64" s="62">
        <f t="shared" si="7"/>
        <v>0</v>
      </c>
      <c r="P64" s="67"/>
      <c r="Q64" s="67"/>
      <c r="R64" s="67"/>
      <c r="S64" s="67"/>
      <c r="T64" s="67"/>
      <c r="U64" s="67"/>
      <c r="V64" s="67"/>
      <c r="W64" s="67"/>
      <c r="X64" s="62">
        <f t="shared" si="8"/>
        <v>0</v>
      </c>
      <c r="Y64" s="72">
        <v>38</v>
      </c>
      <c r="Z64" s="73">
        <f t="shared" si="9"/>
        <v>20</v>
      </c>
      <c r="AA64" s="73" t="s">
        <v>1132</v>
      </c>
      <c r="AB64" s="73">
        <v>10</v>
      </c>
      <c r="AC64" s="73" t="s">
        <v>1133</v>
      </c>
      <c r="AD64" s="73">
        <v>10</v>
      </c>
      <c r="AE64" s="74">
        <f t="shared" si="10"/>
        <v>40</v>
      </c>
      <c r="AF64" s="25">
        <f t="shared" si="11"/>
        <v>40</v>
      </c>
    </row>
    <row r="65" spans="1:32">
      <c r="A65" s="25">
        <v>63</v>
      </c>
      <c r="B65" s="60" t="s">
        <v>102</v>
      </c>
      <c r="C65" s="60">
        <v>2024010523</v>
      </c>
      <c r="D65" s="61"/>
      <c r="E65" s="61"/>
      <c r="F65" s="62">
        <f t="shared" si="12"/>
        <v>0</v>
      </c>
      <c r="G65" s="63"/>
      <c r="H65" s="63"/>
      <c r="I65" s="63"/>
      <c r="J65" s="63"/>
      <c r="K65" s="63"/>
      <c r="L65" s="63"/>
      <c r="M65" s="63"/>
      <c r="N65" s="63"/>
      <c r="O65" s="62">
        <f t="shared" si="7"/>
        <v>0</v>
      </c>
      <c r="P65" s="67"/>
      <c r="Q65" s="67"/>
      <c r="R65" s="67"/>
      <c r="S65" s="67"/>
      <c r="T65" s="67"/>
      <c r="U65" s="67"/>
      <c r="V65" s="67"/>
      <c r="W65" s="67"/>
      <c r="X65" s="62">
        <f t="shared" si="8"/>
        <v>0</v>
      </c>
      <c r="Y65" s="72">
        <v>42.5</v>
      </c>
      <c r="Z65" s="73">
        <f t="shared" si="9"/>
        <v>20</v>
      </c>
      <c r="AA65" s="73" t="s">
        <v>1132</v>
      </c>
      <c r="AB65" s="73">
        <v>10</v>
      </c>
      <c r="AC65" s="73" t="s">
        <v>1133</v>
      </c>
      <c r="AD65" s="73">
        <v>10</v>
      </c>
      <c r="AE65" s="74">
        <f t="shared" si="10"/>
        <v>40</v>
      </c>
      <c r="AF65" s="25">
        <f t="shared" si="11"/>
        <v>40</v>
      </c>
    </row>
    <row r="66" spans="1:32">
      <c r="A66" s="25">
        <v>64</v>
      </c>
      <c r="B66" s="60" t="s">
        <v>227</v>
      </c>
      <c r="C66" s="60">
        <v>2024010524</v>
      </c>
      <c r="D66" s="61"/>
      <c r="E66" s="61"/>
      <c r="F66" s="62">
        <f t="shared" si="12"/>
        <v>0</v>
      </c>
      <c r="G66" s="63"/>
      <c r="H66" s="63"/>
      <c r="I66" s="63"/>
      <c r="J66" s="63"/>
      <c r="K66" s="63"/>
      <c r="L66" s="63"/>
      <c r="M66" s="63"/>
      <c r="N66" s="63"/>
      <c r="O66" s="62">
        <f t="shared" si="7"/>
        <v>0</v>
      </c>
      <c r="P66" s="67"/>
      <c r="Q66" s="67"/>
      <c r="R66" s="67"/>
      <c r="S66" s="67"/>
      <c r="T66" s="67"/>
      <c r="U66" s="67"/>
      <c r="V66" s="67"/>
      <c r="W66" s="67"/>
      <c r="X66" s="62">
        <f t="shared" si="8"/>
        <v>0</v>
      </c>
      <c r="Y66" s="72">
        <v>11</v>
      </c>
      <c r="Z66" s="73">
        <f t="shared" si="9"/>
        <v>11</v>
      </c>
      <c r="AA66" s="73" t="s">
        <v>1132</v>
      </c>
      <c r="AB66" s="73">
        <v>10</v>
      </c>
      <c r="AC66" s="73" t="s">
        <v>1133</v>
      </c>
      <c r="AD66" s="73">
        <v>10</v>
      </c>
      <c r="AE66" s="74">
        <f t="shared" si="10"/>
        <v>31</v>
      </c>
      <c r="AF66" s="25">
        <f t="shared" si="11"/>
        <v>31</v>
      </c>
    </row>
    <row r="67" spans="1:32">
      <c r="A67" s="25">
        <v>65</v>
      </c>
      <c r="B67" s="60" t="s">
        <v>56</v>
      </c>
      <c r="C67" s="60">
        <v>2024010525</v>
      </c>
      <c r="D67" s="64" t="s">
        <v>1117</v>
      </c>
      <c r="E67" s="61">
        <v>2</v>
      </c>
      <c r="F67" s="62">
        <f t="shared" si="12"/>
        <v>2</v>
      </c>
      <c r="G67" s="63"/>
      <c r="H67" s="63"/>
      <c r="I67" s="63"/>
      <c r="J67" s="63"/>
      <c r="K67" s="63"/>
      <c r="L67" s="63"/>
      <c r="M67" s="63"/>
      <c r="N67" s="63"/>
      <c r="O67" s="62">
        <f t="shared" si="7"/>
        <v>0</v>
      </c>
      <c r="P67" s="67"/>
      <c r="Q67" s="67"/>
      <c r="R67" s="67"/>
      <c r="S67" s="67"/>
      <c r="T67" s="67"/>
      <c r="U67" s="67"/>
      <c r="V67" s="67"/>
      <c r="W67" s="67"/>
      <c r="X67" s="62">
        <f t="shared" si="8"/>
        <v>0</v>
      </c>
      <c r="Y67" s="72">
        <v>119</v>
      </c>
      <c r="Z67" s="73">
        <f t="shared" si="9"/>
        <v>20</v>
      </c>
      <c r="AA67" s="73" t="s">
        <v>1132</v>
      </c>
      <c r="AB67" s="73">
        <v>10</v>
      </c>
      <c r="AC67" s="73" t="s">
        <v>1133</v>
      </c>
      <c r="AD67" s="73">
        <v>10</v>
      </c>
      <c r="AE67" s="74">
        <f t="shared" si="10"/>
        <v>40</v>
      </c>
      <c r="AF67" s="25">
        <f t="shared" si="11"/>
        <v>42</v>
      </c>
    </row>
    <row r="68" spans="1:32">
      <c r="A68" s="25">
        <v>66</v>
      </c>
      <c r="B68" s="60" t="s">
        <v>341</v>
      </c>
      <c r="C68" s="60">
        <v>2024010526</v>
      </c>
      <c r="D68" s="61"/>
      <c r="E68" s="61"/>
      <c r="F68" s="62">
        <f t="shared" si="12"/>
        <v>0</v>
      </c>
      <c r="G68" s="63"/>
      <c r="H68" s="63"/>
      <c r="I68" s="63"/>
      <c r="J68" s="63"/>
      <c r="K68" s="63"/>
      <c r="L68" s="63"/>
      <c r="M68" s="63"/>
      <c r="N68" s="63"/>
      <c r="O68" s="62">
        <f t="shared" ref="O68:O99" si="13">H68+J68+L68+N68</f>
        <v>0</v>
      </c>
      <c r="P68" s="67"/>
      <c r="Q68" s="67"/>
      <c r="R68" s="67"/>
      <c r="S68" s="67"/>
      <c r="T68" s="67"/>
      <c r="U68" s="67"/>
      <c r="V68" s="67"/>
      <c r="W68" s="67"/>
      <c r="X68" s="62">
        <f t="shared" ref="X68:X99" si="14">Q68+S68+U68+W68</f>
        <v>0</v>
      </c>
      <c r="Y68" s="72">
        <v>23</v>
      </c>
      <c r="Z68" s="73">
        <f t="shared" ref="Z68:Z99" si="15">IF(Y68&gt;20,20,Y68)</f>
        <v>20</v>
      </c>
      <c r="AA68" s="73" t="s">
        <v>1132</v>
      </c>
      <c r="AB68" s="73">
        <v>10</v>
      </c>
      <c r="AC68" s="73" t="s">
        <v>1133</v>
      </c>
      <c r="AD68" s="73">
        <v>10</v>
      </c>
      <c r="AE68" s="74">
        <f t="shared" ref="AE68:AE99" si="16">Z68+AB68+AD68</f>
        <v>40</v>
      </c>
      <c r="AF68" s="25">
        <f t="shared" ref="AF68:AF99" si="17">F68+O68+X68+AE68</f>
        <v>40</v>
      </c>
    </row>
    <row r="69" spans="1:32">
      <c r="A69" s="25">
        <v>67</v>
      </c>
      <c r="B69" s="60" t="s">
        <v>236</v>
      </c>
      <c r="C69" s="60">
        <v>2024010528</v>
      </c>
      <c r="D69" s="61"/>
      <c r="E69" s="61"/>
      <c r="F69" s="62">
        <f t="shared" si="12"/>
        <v>0</v>
      </c>
      <c r="G69" s="63"/>
      <c r="H69" s="63"/>
      <c r="I69" s="63"/>
      <c r="J69" s="63"/>
      <c r="K69" s="63"/>
      <c r="L69" s="63"/>
      <c r="M69" s="63"/>
      <c r="N69" s="63"/>
      <c r="O69" s="62">
        <f t="shared" si="13"/>
        <v>0</v>
      </c>
      <c r="P69" s="69" t="s">
        <v>1136</v>
      </c>
      <c r="Q69" s="69">
        <v>2</v>
      </c>
      <c r="R69" s="67"/>
      <c r="S69" s="67"/>
      <c r="T69" s="67"/>
      <c r="U69" s="67"/>
      <c r="V69" s="67"/>
      <c r="W69" s="67"/>
      <c r="X69" s="62">
        <f t="shared" si="14"/>
        <v>2</v>
      </c>
      <c r="Y69" s="72">
        <v>9</v>
      </c>
      <c r="Z69" s="73">
        <f t="shared" si="15"/>
        <v>9</v>
      </c>
      <c r="AA69" s="73" t="s">
        <v>1132</v>
      </c>
      <c r="AB69" s="73">
        <v>10</v>
      </c>
      <c r="AC69" s="73" t="s">
        <v>1133</v>
      </c>
      <c r="AD69" s="73">
        <v>10</v>
      </c>
      <c r="AE69" s="74">
        <f t="shared" si="16"/>
        <v>29</v>
      </c>
      <c r="AF69" s="25">
        <f t="shared" si="17"/>
        <v>31</v>
      </c>
    </row>
    <row r="70" spans="1:32">
      <c r="A70" s="25">
        <v>68</v>
      </c>
      <c r="B70" s="60" t="s">
        <v>346</v>
      </c>
      <c r="C70" s="60">
        <v>2024010529</v>
      </c>
      <c r="D70" s="61"/>
      <c r="E70" s="61"/>
      <c r="F70" s="62">
        <f t="shared" si="12"/>
        <v>0</v>
      </c>
      <c r="G70" s="63"/>
      <c r="H70" s="63"/>
      <c r="I70" s="63"/>
      <c r="J70" s="63"/>
      <c r="K70" s="63"/>
      <c r="L70" s="63"/>
      <c r="M70" s="63"/>
      <c r="N70" s="63"/>
      <c r="O70" s="62">
        <f t="shared" si="13"/>
        <v>0</v>
      </c>
      <c r="P70" s="67"/>
      <c r="Q70" s="67"/>
      <c r="R70" s="67"/>
      <c r="S70" s="67"/>
      <c r="T70" s="67"/>
      <c r="U70" s="67"/>
      <c r="V70" s="67"/>
      <c r="W70" s="67"/>
      <c r="X70" s="62">
        <f t="shared" si="14"/>
        <v>0</v>
      </c>
      <c r="Y70" s="72">
        <v>4</v>
      </c>
      <c r="Z70" s="73">
        <f t="shared" si="15"/>
        <v>4</v>
      </c>
      <c r="AA70" s="73" t="s">
        <v>1132</v>
      </c>
      <c r="AB70" s="73">
        <v>10</v>
      </c>
      <c r="AC70" s="73" t="s">
        <v>1133</v>
      </c>
      <c r="AD70" s="73">
        <v>10</v>
      </c>
      <c r="AE70" s="74">
        <f t="shared" si="16"/>
        <v>24</v>
      </c>
      <c r="AF70" s="25">
        <f t="shared" si="17"/>
        <v>24</v>
      </c>
    </row>
    <row r="71" spans="1:32">
      <c r="A71" s="25">
        <v>69</v>
      </c>
      <c r="B71" s="60" t="s">
        <v>324</v>
      </c>
      <c r="C71" s="60">
        <v>2024010530</v>
      </c>
      <c r="D71" s="61"/>
      <c r="E71" s="61"/>
      <c r="F71" s="62">
        <f t="shared" si="12"/>
        <v>0</v>
      </c>
      <c r="G71" s="63"/>
      <c r="H71" s="63"/>
      <c r="I71" s="63"/>
      <c r="J71" s="63"/>
      <c r="K71" s="63"/>
      <c r="L71" s="63"/>
      <c r="M71" s="63"/>
      <c r="N71" s="63"/>
      <c r="O71" s="62">
        <f t="shared" si="13"/>
        <v>0</v>
      </c>
      <c r="P71" s="67"/>
      <c r="Q71" s="67"/>
      <c r="R71" s="67"/>
      <c r="S71" s="67"/>
      <c r="T71" s="67"/>
      <c r="U71" s="67"/>
      <c r="V71" s="67"/>
      <c r="W71" s="67"/>
      <c r="X71" s="62">
        <f t="shared" si="14"/>
        <v>0</v>
      </c>
      <c r="Y71" s="72">
        <v>0</v>
      </c>
      <c r="Z71" s="73">
        <f t="shared" si="15"/>
        <v>0</v>
      </c>
      <c r="AA71" s="73" t="s">
        <v>1132</v>
      </c>
      <c r="AB71" s="73">
        <v>10</v>
      </c>
      <c r="AC71" s="73" t="s">
        <v>1133</v>
      </c>
      <c r="AD71" s="73">
        <v>10</v>
      </c>
      <c r="AE71" s="74">
        <f t="shared" si="16"/>
        <v>20</v>
      </c>
      <c r="AF71" s="25">
        <f t="shared" si="17"/>
        <v>20</v>
      </c>
    </row>
    <row r="72" spans="1:32">
      <c r="A72" s="25">
        <v>70</v>
      </c>
      <c r="B72" s="60" t="s">
        <v>283</v>
      </c>
      <c r="C72" s="60">
        <v>2024010531</v>
      </c>
      <c r="D72" s="61"/>
      <c r="E72" s="61"/>
      <c r="F72" s="62">
        <f t="shared" si="12"/>
        <v>0</v>
      </c>
      <c r="G72" s="63"/>
      <c r="H72" s="63"/>
      <c r="I72" s="63"/>
      <c r="J72" s="63"/>
      <c r="K72" s="63"/>
      <c r="L72" s="63"/>
      <c r="M72" s="63"/>
      <c r="N72" s="63"/>
      <c r="O72" s="62">
        <f t="shared" si="13"/>
        <v>0</v>
      </c>
      <c r="P72" s="67"/>
      <c r="Q72" s="67"/>
      <c r="R72" s="67"/>
      <c r="S72" s="67"/>
      <c r="T72" s="67"/>
      <c r="U72" s="67"/>
      <c r="V72" s="67"/>
      <c r="W72" s="67"/>
      <c r="X72" s="62">
        <f t="shared" si="14"/>
        <v>0</v>
      </c>
      <c r="Y72" s="72">
        <v>4</v>
      </c>
      <c r="Z72" s="73">
        <f t="shared" si="15"/>
        <v>4</v>
      </c>
      <c r="AA72" s="73" t="s">
        <v>1132</v>
      </c>
      <c r="AB72" s="73">
        <v>10</v>
      </c>
      <c r="AC72" s="73" t="s">
        <v>1133</v>
      </c>
      <c r="AD72" s="73">
        <v>10</v>
      </c>
      <c r="AE72" s="74">
        <f t="shared" si="16"/>
        <v>24</v>
      </c>
      <c r="AF72" s="25">
        <f t="shared" si="17"/>
        <v>24</v>
      </c>
    </row>
    <row r="73" spans="1:32">
      <c r="A73" s="25">
        <v>71</v>
      </c>
      <c r="B73" s="60" t="s">
        <v>296</v>
      </c>
      <c r="C73" s="60">
        <v>2024010532</v>
      </c>
      <c r="D73" s="61"/>
      <c r="E73" s="61"/>
      <c r="F73" s="62">
        <f t="shared" si="12"/>
        <v>0</v>
      </c>
      <c r="G73" s="63"/>
      <c r="H73" s="63"/>
      <c r="I73" s="63"/>
      <c r="J73" s="63"/>
      <c r="K73" s="63"/>
      <c r="L73" s="63"/>
      <c r="M73" s="63"/>
      <c r="N73" s="63"/>
      <c r="O73" s="62">
        <f t="shared" si="13"/>
        <v>0</v>
      </c>
      <c r="P73" s="67"/>
      <c r="Q73" s="67"/>
      <c r="R73" s="67"/>
      <c r="S73" s="67"/>
      <c r="T73" s="67"/>
      <c r="U73" s="67"/>
      <c r="V73" s="67"/>
      <c r="W73" s="67"/>
      <c r="X73" s="62">
        <f t="shared" si="14"/>
        <v>0</v>
      </c>
      <c r="Y73" s="72">
        <v>4</v>
      </c>
      <c r="Z73" s="73">
        <f t="shared" si="15"/>
        <v>4</v>
      </c>
      <c r="AA73" s="73" t="s">
        <v>1132</v>
      </c>
      <c r="AB73" s="73">
        <v>10</v>
      </c>
      <c r="AC73" s="73" t="s">
        <v>1133</v>
      </c>
      <c r="AD73" s="73">
        <v>10</v>
      </c>
      <c r="AE73" s="74">
        <f t="shared" si="16"/>
        <v>24</v>
      </c>
      <c r="AF73" s="25">
        <f t="shared" si="17"/>
        <v>24</v>
      </c>
    </row>
    <row r="74" spans="1:32">
      <c r="A74" s="25">
        <v>72</v>
      </c>
      <c r="B74" s="60" t="s">
        <v>339</v>
      </c>
      <c r="C74" s="60">
        <v>2024010533</v>
      </c>
      <c r="D74" s="61"/>
      <c r="E74" s="61"/>
      <c r="F74" s="62">
        <f t="shared" si="12"/>
        <v>0</v>
      </c>
      <c r="G74" s="63"/>
      <c r="H74" s="63"/>
      <c r="I74" s="63"/>
      <c r="J74" s="63"/>
      <c r="K74" s="63"/>
      <c r="L74" s="63"/>
      <c r="M74" s="63"/>
      <c r="N74" s="63"/>
      <c r="O74" s="62">
        <f t="shared" si="13"/>
        <v>0</v>
      </c>
      <c r="P74" s="67"/>
      <c r="Q74" s="67"/>
      <c r="R74" s="67"/>
      <c r="S74" s="67"/>
      <c r="T74" s="67"/>
      <c r="U74" s="67"/>
      <c r="V74" s="67"/>
      <c r="W74" s="67"/>
      <c r="X74" s="62">
        <f t="shared" si="14"/>
        <v>0</v>
      </c>
      <c r="Y74" s="72">
        <v>4</v>
      </c>
      <c r="Z74" s="73">
        <f t="shared" si="15"/>
        <v>4</v>
      </c>
      <c r="AA74" s="73" t="s">
        <v>1132</v>
      </c>
      <c r="AB74" s="73">
        <v>10</v>
      </c>
      <c r="AC74" s="73" t="s">
        <v>1133</v>
      </c>
      <c r="AD74" s="73">
        <v>10</v>
      </c>
      <c r="AE74" s="74">
        <f t="shared" si="16"/>
        <v>24</v>
      </c>
      <c r="AF74" s="25">
        <f t="shared" si="17"/>
        <v>24</v>
      </c>
    </row>
    <row r="75" spans="1:32">
      <c r="A75" s="25">
        <v>73</v>
      </c>
      <c r="B75" s="60" t="s">
        <v>316</v>
      </c>
      <c r="C75" s="60">
        <v>2024010534</v>
      </c>
      <c r="D75" s="61"/>
      <c r="E75" s="61"/>
      <c r="F75" s="62">
        <f t="shared" si="12"/>
        <v>0</v>
      </c>
      <c r="G75" s="63"/>
      <c r="H75" s="63"/>
      <c r="I75" s="63"/>
      <c r="J75" s="63"/>
      <c r="K75" s="63"/>
      <c r="L75" s="63"/>
      <c r="M75" s="63"/>
      <c r="N75" s="63"/>
      <c r="O75" s="62">
        <f t="shared" si="13"/>
        <v>0</v>
      </c>
      <c r="P75" s="67"/>
      <c r="Q75" s="67"/>
      <c r="R75" s="67"/>
      <c r="S75" s="67"/>
      <c r="T75" s="67"/>
      <c r="U75" s="67"/>
      <c r="V75" s="67"/>
      <c r="W75" s="67"/>
      <c r="X75" s="62">
        <f t="shared" si="14"/>
        <v>0</v>
      </c>
      <c r="Y75" s="72">
        <v>4</v>
      </c>
      <c r="Z75" s="73">
        <f t="shared" si="15"/>
        <v>4</v>
      </c>
      <c r="AA75" s="73" t="s">
        <v>1132</v>
      </c>
      <c r="AB75" s="73">
        <v>10</v>
      </c>
      <c r="AC75" s="73" t="s">
        <v>1133</v>
      </c>
      <c r="AD75" s="73">
        <v>10</v>
      </c>
      <c r="AE75" s="74">
        <f t="shared" si="16"/>
        <v>24</v>
      </c>
      <c r="AF75" s="25">
        <f t="shared" si="17"/>
        <v>24</v>
      </c>
    </row>
    <row r="76" spans="1:32">
      <c r="A76" s="25">
        <v>74</v>
      </c>
      <c r="B76" s="60" t="s">
        <v>94</v>
      </c>
      <c r="C76" s="60">
        <v>2024010535</v>
      </c>
      <c r="D76" s="61"/>
      <c r="E76" s="61"/>
      <c r="F76" s="62">
        <f t="shared" si="12"/>
        <v>0</v>
      </c>
      <c r="G76" s="63"/>
      <c r="H76" s="63"/>
      <c r="I76" s="63"/>
      <c r="J76" s="63"/>
      <c r="K76" s="63"/>
      <c r="L76" s="63"/>
      <c r="M76" s="63"/>
      <c r="N76" s="63"/>
      <c r="O76" s="62">
        <f t="shared" si="13"/>
        <v>0</v>
      </c>
      <c r="P76" s="67"/>
      <c r="Q76" s="67"/>
      <c r="R76" s="67"/>
      <c r="S76" s="67"/>
      <c r="T76" s="67"/>
      <c r="U76" s="67"/>
      <c r="V76" s="67"/>
      <c r="W76" s="67"/>
      <c r="X76" s="62">
        <f t="shared" si="14"/>
        <v>0</v>
      </c>
      <c r="Y76" s="72">
        <v>14</v>
      </c>
      <c r="Z76" s="73">
        <f t="shared" si="15"/>
        <v>14</v>
      </c>
      <c r="AA76" s="73" t="s">
        <v>1132</v>
      </c>
      <c r="AB76" s="73">
        <v>10</v>
      </c>
      <c r="AC76" s="73" t="s">
        <v>1133</v>
      </c>
      <c r="AD76" s="73">
        <v>10</v>
      </c>
      <c r="AE76" s="74">
        <f t="shared" si="16"/>
        <v>34</v>
      </c>
      <c r="AF76" s="25">
        <f t="shared" si="17"/>
        <v>34</v>
      </c>
    </row>
    <row r="77" spans="1:32">
      <c r="A77" s="25">
        <v>75</v>
      </c>
      <c r="B77" s="60" t="s">
        <v>305</v>
      </c>
      <c r="C77" s="60">
        <v>2024010536</v>
      </c>
      <c r="D77" s="61"/>
      <c r="E77" s="61"/>
      <c r="F77" s="62">
        <f t="shared" si="12"/>
        <v>0</v>
      </c>
      <c r="G77" s="63"/>
      <c r="H77" s="63"/>
      <c r="I77" s="63"/>
      <c r="J77" s="63"/>
      <c r="K77" s="63"/>
      <c r="L77" s="63"/>
      <c r="M77" s="63"/>
      <c r="N77" s="63"/>
      <c r="O77" s="62">
        <f t="shared" si="13"/>
        <v>0</v>
      </c>
      <c r="P77" s="69" t="s">
        <v>1136</v>
      </c>
      <c r="Q77" s="69">
        <v>2</v>
      </c>
      <c r="R77" s="67"/>
      <c r="S77" s="67"/>
      <c r="T77" s="67"/>
      <c r="U77" s="67"/>
      <c r="V77" s="67"/>
      <c r="W77" s="67"/>
      <c r="X77" s="62">
        <f t="shared" si="14"/>
        <v>2</v>
      </c>
      <c r="Y77" s="72">
        <v>47</v>
      </c>
      <c r="Z77" s="73">
        <f t="shared" si="15"/>
        <v>20</v>
      </c>
      <c r="AA77" s="73" t="s">
        <v>1132</v>
      </c>
      <c r="AB77" s="73">
        <v>10</v>
      </c>
      <c r="AC77" s="73" t="s">
        <v>1133</v>
      </c>
      <c r="AD77" s="73">
        <v>10</v>
      </c>
      <c r="AE77" s="74">
        <f t="shared" si="16"/>
        <v>40</v>
      </c>
      <c r="AF77" s="25">
        <f t="shared" si="17"/>
        <v>42</v>
      </c>
    </row>
    <row r="78" spans="1:32">
      <c r="A78" s="25">
        <v>76</v>
      </c>
      <c r="B78" s="60" t="s">
        <v>200</v>
      </c>
      <c r="C78" s="60">
        <v>2024010537</v>
      </c>
      <c r="D78" s="61"/>
      <c r="E78" s="61"/>
      <c r="F78" s="62">
        <f t="shared" si="12"/>
        <v>0</v>
      </c>
      <c r="G78" s="63"/>
      <c r="H78" s="63"/>
      <c r="I78" s="63"/>
      <c r="J78" s="63"/>
      <c r="K78" s="63"/>
      <c r="L78" s="63"/>
      <c r="M78" s="63"/>
      <c r="N78" s="63"/>
      <c r="O78" s="62">
        <f t="shared" si="13"/>
        <v>0</v>
      </c>
      <c r="P78" s="67"/>
      <c r="Q78" s="67"/>
      <c r="R78" s="67"/>
      <c r="S78" s="67"/>
      <c r="T78" s="67"/>
      <c r="U78" s="67"/>
      <c r="V78" s="67"/>
      <c r="W78" s="67"/>
      <c r="X78" s="62">
        <f t="shared" si="14"/>
        <v>0</v>
      </c>
      <c r="Y78" s="72">
        <v>17</v>
      </c>
      <c r="Z78" s="73">
        <f t="shared" si="15"/>
        <v>17</v>
      </c>
      <c r="AA78" s="73" t="s">
        <v>1132</v>
      </c>
      <c r="AB78" s="73">
        <v>10</v>
      </c>
      <c r="AC78" s="73" t="s">
        <v>1133</v>
      </c>
      <c r="AD78" s="73">
        <v>10</v>
      </c>
      <c r="AE78" s="74">
        <f t="shared" si="16"/>
        <v>37</v>
      </c>
      <c r="AF78" s="25">
        <f t="shared" si="17"/>
        <v>37</v>
      </c>
    </row>
    <row r="79" spans="1:32">
      <c r="A79" s="25">
        <v>77</v>
      </c>
      <c r="B79" s="60" t="s">
        <v>89</v>
      </c>
      <c r="C79" s="60">
        <v>2024010538</v>
      </c>
      <c r="D79" s="61"/>
      <c r="E79" s="61"/>
      <c r="F79" s="62">
        <f t="shared" si="12"/>
        <v>0</v>
      </c>
      <c r="G79" s="63"/>
      <c r="H79" s="63"/>
      <c r="I79" s="63"/>
      <c r="J79" s="63"/>
      <c r="K79" s="63"/>
      <c r="L79" s="63"/>
      <c r="M79" s="63"/>
      <c r="N79" s="63"/>
      <c r="O79" s="62">
        <f t="shared" si="13"/>
        <v>0</v>
      </c>
      <c r="P79" s="69" t="s">
        <v>1136</v>
      </c>
      <c r="Q79" s="69">
        <v>2</v>
      </c>
      <c r="R79" s="67"/>
      <c r="S79" s="67"/>
      <c r="T79" s="67"/>
      <c r="U79" s="67"/>
      <c r="V79" s="67"/>
      <c r="W79" s="67"/>
      <c r="X79" s="62">
        <f t="shared" si="14"/>
        <v>2</v>
      </c>
      <c r="Y79" s="72">
        <v>20.5</v>
      </c>
      <c r="Z79" s="73">
        <f t="shared" si="15"/>
        <v>20</v>
      </c>
      <c r="AA79" s="73" t="s">
        <v>1132</v>
      </c>
      <c r="AB79" s="73">
        <v>10</v>
      </c>
      <c r="AC79" s="73" t="s">
        <v>1133</v>
      </c>
      <c r="AD79" s="73">
        <v>10</v>
      </c>
      <c r="AE79" s="74">
        <f t="shared" si="16"/>
        <v>40</v>
      </c>
      <c r="AF79" s="25">
        <f t="shared" si="17"/>
        <v>42</v>
      </c>
    </row>
    <row r="80" spans="1:32">
      <c r="A80" s="25">
        <v>78</v>
      </c>
      <c r="B80" s="60" t="s">
        <v>217</v>
      </c>
      <c r="C80" s="60">
        <v>2024010539</v>
      </c>
      <c r="D80" s="61"/>
      <c r="E80" s="61"/>
      <c r="F80" s="62">
        <f t="shared" si="12"/>
        <v>0</v>
      </c>
      <c r="G80" s="63"/>
      <c r="H80" s="63"/>
      <c r="I80" s="63"/>
      <c r="J80" s="63"/>
      <c r="K80" s="63"/>
      <c r="L80" s="63"/>
      <c r="M80" s="63"/>
      <c r="N80" s="63"/>
      <c r="O80" s="62">
        <f t="shared" si="13"/>
        <v>0</v>
      </c>
      <c r="P80" s="67"/>
      <c r="Q80" s="67"/>
      <c r="R80" s="67"/>
      <c r="S80" s="67"/>
      <c r="T80" s="67"/>
      <c r="U80" s="67"/>
      <c r="V80" s="67"/>
      <c r="W80" s="67"/>
      <c r="X80" s="62">
        <f t="shared" si="14"/>
        <v>0</v>
      </c>
      <c r="Y80" s="72">
        <v>5.5</v>
      </c>
      <c r="Z80" s="73">
        <f t="shared" si="15"/>
        <v>5.5</v>
      </c>
      <c r="AA80" s="73" t="s">
        <v>1132</v>
      </c>
      <c r="AB80" s="73">
        <v>10</v>
      </c>
      <c r="AC80" s="73" t="s">
        <v>1133</v>
      </c>
      <c r="AD80" s="73">
        <v>10</v>
      </c>
      <c r="AE80" s="74">
        <f t="shared" si="16"/>
        <v>25.5</v>
      </c>
      <c r="AF80" s="25">
        <f t="shared" si="17"/>
        <v>25.5</v>
      </c>
    </row>
    <row r="81" spans="1:32">
      <c r="A81" s="25">
        <v>79</v>
      </c>
      <c r="B81" s="60" t="s">
        <v>342</v>
      </c>
      <c r="C81" s="60">
        <v>2024010540</v>
      </c>
      <c r="D81" s="61"/>
      <c r="E81" s="61"/>
      <c r="F81" s="62">
        <f t="shared" si="12"/>
        <v>0</v>
      </c>
      <c r="G81" s="63"/>
      <c r="H81" s="63"/>
      <c r="I81" s="63"/>
      <c r="J81" s="63"/>
      <c r="K81" s="63"/>
      <c r="L81" s="63"/>
      <c r="M81" s="63"/>
      <c r="N81" s="63"/>
      <c r="O81" s="62">
        <f t="shared" si="13"/>
        <v>0</v>
      </c>
      <c r="P81" s="67"/>
      <c r="Q81" s="67"/>
      <c r="R81" s="67"/>
      <c r="S81" s="67"/>
      <c r="T81" s="67"/>
      <c r="U81" s="67"/>
      <c r="V81" s="67"/>
      <c r="W81" s="67"/>
      <c r="X81" s="62">
        <f t="shared" si="14"/>
        <v>0</v>
      </c>
      <c r="Y81" s="72">
        <v>5</v>
      </c>
      <c r="Z81" s="73">
        <f t="shared" si="15"/>
        <v>5</v>
      </c>
      <c r="AA81" s="73" t="s">
        <v>1132</v>
      </c>
      <c r="AB81" s="73">
        <v>10</v>
      </c>
      <c r="AC81" s="73" t="s">
        <v>1133</v>
      </c>
      <c r="AD81" s="73">
        <v>10</v>
      </c>
      <c r="AE81" s="74">
        <f t="shared" si="16"/>
        <v>25</v>
      </c>
      <c r="AF81" s="25">
        <f t="shared" si="17"/>
        <v>25</v>
      </c>
    </row>
    <row r="82" spans="1:32">
      <c r="A82" s="25">
        <v>80</v>
      </c>
      <c r="B82" s="60" t="s">
        <v>362</v>
      </c>
      <c r="C82" s="60">
        <v>2024010541</v>
      </c>
      <c r="D82" s="61"/>
      <c r="E82" s="61"/>
      <c r="F82" s="62">
        <f t="shared" si="12"/>
        <v>0</v>
      </c>
      <c r="G82" s="63"/>
      <c r="H82" s="63"/>
      <c r="I82" s="63"/>
      <c r="J82" s="63"/>
      <c r="K82" s="63"/>
      <c r="L82" s="63"/>
      <c r="M82" s="63"/>
      <c r="N82" s="63"/>
      <c r="O82" s="62">
        <f t="shared" si="13"/>
        <v>0</v>
      </c>
      <c r="P82" s="67"/>
      <c r="Q82" s="67"/>
      <c r="R82" s="67"/>
      <c r="S82" s="67"/>
      <c r="T82" s="67"/>
      <c r="U82" s="67"/>
      <c r="V82" s="67"/>
      <c r="W82" s="67"/>
      <c r="X82" s="62">
        <f t="shared" si="14"/>
        <v>0</v>
      </c>
      <c r="Y82" s="72">
        <v>9</v>
      </c>
      <c r="Z82" s="73">
        <f t="shared" si="15"/>
        <v>9</v>
      </c>
      <c r="AA82" s="73" t="s">
        <v>1132</v>
      </c>
      <c r="AB82" s="73">
        <v>10</v>
      </c>
      <c r="AC82" s="73" t="s">
        <v>1133</v>
      </c>
      <c r="AD82" s="73">
        <v>10</v>
      </c>
      <c r="AE82" s="74">
        <f t="shared" si="16"/>
        <v>29</v>
      </c>
      <c r="AF82" s="25">
        <f t="shared" si="17"/>
        <v>29</v>
      </c>
    </row>
    <row r="83" spans="1:32">
      <c r="A83" s="25">
        <v>81</v>
      </c>
      <c r="B83" s="60" t="s">
        <v>301</v>
      </c>
      <c r="C83" s="60">
        <v>2024010542</v>
      </c>
      <c r="D83" s="61"/>
      <c r="E83" s="61"/>
      <c r="F83" s="62">
        <f t="shared" si="12"/>
        <v>0</v>
      </c>
      <c r="G83" s="63"/>
      <c r="H83" s="63"/>
      <c r="I83" s="63"/>
      <c r="J83" s="63"/>
      <c r="K83" s="63"/>
      <c r="L83" s="63"/>
      <c r="M83" s="63"/>
      <c r="N83" s="63"/>
      <c r="O83" s="62">
        <f t="shared" si="13"/>
        <v>0</v>
      </c>
      <c r="P83" s="67"/>
      <c r="Q83" s="67"/>
      <c r="R83" s="67"/>
      <c r="S83" s="67"/>
      <c r="T83" s="67"/>
      <c r="U83" s="67"/>
      <c r="V83" s="67"/>
      <c r="W83" s="67"/>
      <c r="X83" s="62">
        <f t="shared" si="14"/>
        <v>0</v>
      </c>
      <c r="Y83" s="72">
        <v>60</v>
      </c>
      <c r="Z83" s="73">
        <f t="shared" si="15"/>
        <v>20</v>
      </c>
      <c r="AA83" s="73" t="s">
        <v>1132</v>
      </c>
      <c r="AB83" s="73">
        <v>10</v>
      </c>
      <c r="AC83" s="73" t="s">
        <v>1133</v>
      </c>
      <c r="AD83" s="73">
        <v>10</v>
      </c>
      <c r="AE83" s="74">
        <f t="shared" si="16"/>
        <v>40</v>
      </c>
      <c r="AF83" s="25">
        <f t="shared" si="17"/>
        <v>40</v>
      </c>
    </row>
    <row r="84" spans="1:32">
      <c r="A84" s="25">
        <v>82</v>
      </c>
      <c r="B84" s="60" t="s">
        <v>220</v>
      </c>
      <c r="C84" s="60">
        <v>2024010543</v>
      </c>
      <c r="D84" s="61"/>
      <c r="E84" s="61"/>
      <c r="F84" s="62">
        <f t="shared" si="12"/>
        <v>0</v>
      </c>
      <c r="G84" s="63"/>
      <c r="H84" s="63"/>
      <c r="I84" s="63"/>
      <c r="J84" s="63"/>
      <c r="K84" s="63"/>
      <c r="L84" s="63"/>
      <c r="M84" s="63"/>
      <c r="N84" s="63"/>
      <c r="O84" s="62">
        <f t="shared" si="13"/>
        <v>0</v>
      </c>
      <c r="P84" s="67"/>
      <c r="Q84" s="67"/>
      <c r="R84" s="67"/>
      <c r="S84" s="67"/>
      <c r="T84" s="67"/>
      <c r="U84" s="67"/>
      <c r="V84" s="67"/>
      <c r="W84" s="67"/>
      <c r="X84" s="62">
        <f t="shared" si="14"/>
        <v>0</v>
      </c>
      <c r="Y84" s="72">
        <v>12</v>
      </c>
      <c r="Z84" s="73">
        <f t="shared" si="15"/>
        <v>12</v>
      </c>
      <c r="AA84" s="73" t="s">
        <v>1132</v>
      </c>
      <c r="AB84" s="73">
        <v>10</v>
      </c>
      <c r="AC84" s="73" t="s">
        <v>1133</v>
      </c>
      <c r="AD84" s="73">
        <v>10</v>
      </c>
      <c r="AE84" s="74">
        <f t="shared" si="16"/>
        <v>32</v>
      </c>
      <c r="AF84" s="25">
        <f t="shared" si="17"/>
        <v>32</v>
      </c>
    </row>
    <row r="85" spans="1:32">
      <c r="A85" s="25">
        <v>83</v>
      </c>
      <c r="B85" s="60" t="s">
        <v>212</v>
      </c>
      <c r="C85" s="60">
        <v>2024010544</v>
      </c>
      <c r="D85" s="61"/>
      <c r="E85" s="61"/>
      <c r="F85" s="62">
        <f t="shared" si="12"/>
        <v>0</v>
      </c>
      <c r="G85" s="63"/>
      <c r="H85" s="63"/>
      <c r="I85" s="63"/>
      <c r="J85" s="63"/>
      <c r="K85" s="63"/>
      <c r="L85" s="63"/>
      <c r="M85" s="63"/>
      <c r="N85" s="63"/>
      <c r="O85" s="62">
        <f t="shared" si="13"/>
        <v>0</v>
      </c>
      <c r="P85" s="67"/>
      <c r="Q85" s="67"/>
      <c r="R85" s="67"/>
      <c r="S85" s="67"/>
      <c r="T85" s="67"/>
      <c r="U85" s="67"/>
      <c r="V85" s="67"/>
      <c r="W85" s="67"/>
      <c r="X85" s="62">
        <f t="shared" si="14"/>
        <v>0</v>
      </c>
      <c r="Y85" s="72">
        <v>9</v>
      </c>
      <c r="Z85" s="73">
        <f t="shared" si="15"/>
        <v>9</v>
      </c>
      <c r="AA85" s="73" t="s">
        <v>1132</v>
      </c>
      <c r="AB85" s="73">
        <v>10</v>
      </c>
      <c r="AC85" s="73" t="s">
        <v>1133</v>
      </c>
      <c r="AD85" s="73">
        <v>10</v>
      </c>
      <c r="AE85" s="74">
        <f t="shared" si="16"/>
        <v>29</v>
      </c>
      <c r="AF85" s="25">
        <f t="shared" si="17"/>
        <v>29</v>
      </c>
    </row>
    <row r="86" spans="1:32">
      <c r="A86" s="25">
        <v>84</v>
      </c>
      <c r="B86" s="60" t="s">
        <v>288</v>
      </c>
      <c r="C86" s="60">
        <v>2024010545</v>
      </c>
      <c r="D86" s="61"/>
      <c r="E86" s="61"/>
      <c r="F86" s="62">
        <f t="shared" si="12"/>
        <v>0</v>
      </c>
      <c r="G86" s="63"/>
      <c r="H86" s="63"/>
      <c r="I86" s="63"/>
      <c r="J86" s="63"/>
      <c r="K86" s="63"/>
      <c r="L86" s="63"/>
      <c r="M86" s="63"/>
      <c r="N86" s="63"/>
      <c r="O86" s="62">
        <f t="shared" si="13"/>
        <v>0</v>
      </c>
      <c r="P86" s="67"/>
      <c r="Q86" s="67"/>
      <c r="R86" s="67"/>
      <c r="S86" s="67"/>
      <c r="T86" s="67"/>
      <c r="U86" s="67"/>
      <c r="V86" s="67"/>
      <c r="W86" s="67"/>
      <c r="X86" s="62">
        <f t="shared" si="14"/>
        <v>0</v>
      </c>
      <c r="Y86" s="72">
        <v>9</v>
      </c>
      <c r="Z86" s="73">
        <f t="shared" si="15"/>
        <v>9</v>
      </c>
      <c r="AA86" s="73" t="s">
        <v>1132</v>
      </c>
      <c r="AB86" s="73">
        <v>10</v>
      </c>
      <c r="AC86" s="73" t="s">
        <v>1133</v>
      </c>
      <c r="AD86" s="73">
        <v>10</v>
      </c>
      <c r="AE86" s="74">
        <f t="shared" si="16"/>
        <v>29</v>
      </c>
      <c r="AF86" s="25">
        <f t="shared" si="17"/>
        <v>29</v>
      </c>
    </row>
    <row r="87" spans="1:32">
      <c r="A87" s="25">
        <v>85</v>
      </c>
      <c r="B87" s="60" t="s">
        <v>330</v>
      </c>
      <c r="C87" s="60">
        <v>2024010546</v>
      </c>
      <c r="D87" s="61"/>
      <c r="E87" s="61"/>
      <c r="F87" s="62">
        <f t="shared" ref="F87:F118" si="18">IF(E87&gt;20,20,E87)</f>
        <v>0</v>
      </c>
      <c r="G87" s="63"/>
      <c r="H87" s="63"/>
      <c r="I87" s="63"/>
      <c r="J87" s="63"/>
      <c r="K87" s="63"/>
      <c r="L87" s="63"/>
      <c r="M87" s="63"/>
      <c r="N87" s="63"/>
      <c r="O87" s="62">
        <f t="shared" si="13"/>
        <v>0</v>
      </c>
      <c r="P87" s="67"/>
      <c r="Q87" s="67"/>
      <c r="R87" s="67"/>
      <c r="S87" s="67"/>
      <c r="T87" s="67"/>
      <c r="U87" s="67"/>
      <c r="V87" s="67"/>
      <c r="W87" s="67"/>
      <c r="X87" s="62">
        <f t="shared" si="14"/>
        <v>0</v>
      </c>
      <c r="Y87" s="72">
        <v>4</v>
      </c>
      <c r="Z87" s="73">
        <f t="shared" si="15"/>
        <v>4</v>
      </c>
      <c r="AA87" s="73" t="s">
        <v>1132</v>
      </c>
      <c r="AB87" s="73">
        <v>10</v>
      </c>
      <c r="AC87" s="73" t="s">
        <v>1133</v>
      </c>
      <c r="AD87" s="73">
        <v>10</v>
      </c>
      <c r="AE87" s="74">
        <f t="shared" si="16"/>
        <v>24</v>
      </c>
      <c r="AF87" s="25">
        <f t="shared" si="17"/>
        <v>24</v>
      </c>
    </row>
    <row r="88" spans="1:32">
      <c r="A88" s="25">
        <v>86</v>
      </c>
      <c r="B88" s="60" t="s">
        <v>104</v>
      </c>
      <c r="C88" s="60">
        <v>2024010547</v>
      </c>
      <c r="D88" s="61"/>
      <c r="E88" s="61"/>
      <c r="F88" s="62">
        <f t="shared" si="18"/>
        <v>0</v>
      </c>
      <c r="G88" s="63"/>
      <c r="H88" s="63"/>
      <c r="I88" s="63"/>
      <c r="J88" s="63"/>
      <c r="K88" s="63"/>
      <c r="L88" s="63"/>
      <c r="M88" s="63"/>
      <c r="N88" s="63"/>
      <c r="O88" s="62">
        <f t="shared" si="13"/>
        <v>0</v>
      </c>
      <c r="P88" s="67"/>
      <c r="Q88" s="67"/>
      <c r="R88" s="67"/>
      <c r="S88" s="67"/>
      <c r="T88" s="67"/>
      <c r="U88" s="67"/>
      <c r="V88" s="67"/>
      <c r="W88" s="67"/>
      <c r="X88" s="62">
        <f t="shared" si="14"/>
        <v>0</v>
      </c>
      <c r="Y88" s="72">
        <v>67</v>
      </c>
      <c r="Z88" s="73">
        <f t="shared" si="15"/>
        <v>20</v>
      </c>
      <c r="AA88" s="73" t="s">
        <v>1132</v>
      </c>
      <c r="AB88" s="73">
        <v>10</v>
      </c>
      <c r="AC88" s="73" t="s">
        <v>1133</v>
      </c>
      <c r="AD88" s="73">
        <v>10</v>
      </c>
      <c r="AE88" s="74">
        <f t="shared" si="16"/>
        <v>40</v>
      </c>
      <c r="AF88" s="25">
        <f t="shared" si="17"/>
        <v>40</v>
      </c>
    </row>
    <row r="89" spans="1:32">
      <c r="A89" s="25">
        <v>87</v>
      </c>
      <c r="B89" s="60" t="s">
        <v>320</v>
      </c>
      <c r="C89" s="60">
        <v>2024010548</v>
      </c>
      <c r="D89" s="61"/>
      <c r="E89" s="61"/>
      <c r="F89" s="62">
        <f t="shared" si="18"/>
        <v>0</v>
      </c>
      <c r="G89" s="63"/>
      <c r="H89" s="63"/>
      <c r="I89" s="63"/>
      <c r="J89" s="63"/>
      <c r="K89" s="63"/>
      <c r="L89" s="63"/>
      <c r="M89" s="63"/>
      <c r="N89" s="63"/>
      <c r="O89" s="62">
        <f t="shared" si="13"/>
        <v>0</v>
      </c>
      <c r="P89" s="67"/>
      <c r="Q89" s="67"/>
      <c r="R89" s="67"/>
      <c r="S89" s="67"/>
      <c r="T89" s="67"/>
      <c r="U89" s="67"/>
      <c r="V89" s="67"/>
      <c r="W89" s="67"/>
      <c r="X89" s="62">
        <f t="shared" si="14"/>
        <v>0</v>
      </c>
      <c r="Y89" s="72">
        <v>8</v>
      </c>
      <c r="Z89" s="73">
        <f t="shared" si="15"/>
        <v>8</v>
      </c>
      <c r="AA89" s="73" t="s">
        <v>1132</v>
      </c>
      <c r="AB89" s="73">
        <v>10</v>
      </c>
      <c r="AC89" s="73" t="s">
        <v>1133</v>
      </c>
      <c r="AD89" s="73">
        <v>10</v>
      </c>
      <c r="AE89" s="74">
        <f t="shared" si="16"/>
        <v>28</v>
      </c>
      <c r="AF89" s="25">
        <f t="shared" si="17"/>
        <v>28</v>
      </c>
    </row>
    <row r="90" spans="1:32">
      <c r="A90" s="25">
        <v>88</v>
      </c>
      <c r="B90" s="60" t="s">
        <v>128</v>
      </c>
      <c r="C90" s="60">
        <v>2024010549</v>
      </c>
      <c r="D90" s="61"/>
      <c r="E90" s="61"/>
      <c r="F90" s="62">
        <f t="shared" si="18"/>
        <v>0</v>
      </c>
      <c r="G90" s="63"/>
      <c r="H90" s="63"/>
      <c r="I90" s="63"/>
      <c r="J90" s="63"/>
      <c r="K90" s="63"/>
      <c r="L90" s="63"/>
      <c r="M90" s="63"/>
      <c r="N90" s="63"/>
      <c r="O90" s="62">
        <f t="shared" si="13"/>
        <v>0</v>
      </c>
      <c r="P90" s="67"/>
      <c r="Q90" s="67"/>
      <c r="R90" s="67"/>
      <c r="S90" s="67"/>
      <c r="T90" s="67"/>
      <c r="U90" s="67"/>
      <c r="V90" s="67"/>
      <c r="W90" s="67"/>
      <c r="X90" s="62">
        <f t="shared" si="14"/>
        <v>0</v>
      </c>
      <c r="Y90" s="72">
        <v>27</v>
      </c>
      <c r="Z90" s="73">
        <f t="shared" si="15"/>
        <v>20</v>
      </c>
      <c r="AA90" s="73" t="s">
        <v>1132</v>
      </c>
      <c r="AB90" s="73">
        <v>10</v>
      </c>
      <c r="AC90" s="73" t="s">
        <v>1133</v>
      </c>
      <c r="AD90" s="73">
        <v>10</v>
      </c>
      <c r="AE90" s="74">
        <f t="shared" si="16"/>
        <v>40</v>
      </c>
      <c r="AF90" s="25">
        <f t="shared" si="17"/>
        <v>40</v>
      </c>
    </row>
    <row r="91" spans="1:32">
      <c r="A91" s="25">
        <v>89</v>
      </c>
      <c r="B91" s="60" t="s">
        <v>76</v>
      </c>
      <c r="C91" s="60">
        <v>2024010550</v>
      </c>
      <c r="D91" s="61"/>
      <c r="E91" s="61"/>
      <c r="F91" s="62">
        <f t="shared" si="18"/>
        <v>0</v>
      </c>
      <c r="G91" s="63"/>
      <c r="H91" s="63"/>
      <c r="I91" s="63"/>
      <c r="J91" s="63"/>
      <c r="K91" s="63"/>
      <c r="L91" s="63"/>
      <c r="M91" s="63"/>
      <c r="N91" s="63"/>
      <c r="O91" s="62">
        <f t="shared" si="13"/>
        <v>0</v>
      </c>
      <c r="P91" s="69" t="s">
        <v>1136</v>
      </c>
      <c r="Q91" s="69">
        <v>2</v>
      </c>
      <c r="R91" s="67"/>
      <c r="S91" s="67"/>
      <c r="T91" s="67"/>
      <c r="U91" s="67"/>
      <c r="V91" s="67"/>
      <c r="W91" s="67"/>
      <c r="X91" s="62">
        <f t="shared" si="14"/>
        <v>2</v>
      </c>
      <c r="Y91" s="72">
        <v>33</v>
      </c>
      <c r="Z91" s="73">
        <f t="shared" si="15"/>
        <v>20</v>
      </c>
      <c r="AA91" s="73" t="s">
        <v>1132</v>
      </c>
      <c r="AB91" s="73">
        <v>10</v>
      </c>
      <c r="AC91" s="73" t="s">
        <v>1133</v>
      </c>
      <c r="AD91" s="73">
        <v>10</v>
      </c>
      <c r="AE91" s="74">
        <f t="shared" si="16"/>
        <v>40</v>
      </c>
      <c r="AF91" s="25">
        <f t="shared" si="17"/>
        <v>42</v>
      </c>
    </row>
    <row r="92" spans="1:32">
      <c r="A92" s="25">
        <v>90</v>
      </c>
      <c r="B92" s="60" t="s">
        <v>264</v>
      </c>
      <c r="C92" s="60">
        <v>2024010551</v>
      </c>
      <c r="D92" s="61"/>
      <c r="E92" s="61"/>
      <c r="F92" s="62">
        <f t="shared" si="18"/>
        <v>0</v>
      </c>
      <c r="G92" s="63"/>
      <c r="H92" s="63"/>
      <c r="I92" s="63"/>
      <c r="J92" s="63"/>
      <c r="K92" s="63"/>
      <c r="L92" s="63"/>
      <c r="M92" s="63"/>
      <c r="N92" s="63"/>
      <c r="O92" s="62">
        <f t="shared" si="13"/>
        <v>0</v>
      </c>
      <c r="P92" s="69" t="s">
        <v>1136</v>
      </c>
      <c r="Q92" s="69">
        <v>2</v>
      </c>
      <c r="R92" s="67"/>
      <c r="S92" s="67"/>
      <c r="T92" s="67"/>
      <c r="U92" s="67"/>
      <c r="V92" s="67"/>
      <c r="W92" s="67"/>
      <c r="X92" s="62">
        <f t="shared" si="14"/>
        <v>2</v>
      </c>
      <c r="Y92" s="72">
        <v>215.5</v>
      </c>
      <c r="Z92" s="73">
        <f t="shared" si="15"/>
        <v>20</v>
      </c>
      <c r="AA92" s="73" t="s">
        <v>1132</v>
      </c>
      <c r="AB92" s="73">
        <v>10</v>
      </c>
      <c r="AC92" s="73" t="s">
        <v>1133</v>
      </c>
      <c r="AD92" s="73">
        <v>10</v>
      </c>
      <c r="AE92" s="74">
        <f t="shared" si="16"/>
        <v>40</v>
      </c>
      <c r="AF92" s="25">
        <f t="shared" si="17"/>
        <v>42</v>
      </c>
    </row>
    <row r="93" spans="1:32">
      <c r="A93" s="25">
        <v>91</v>
      </c>
      <c r="B93" s="60" t="s">
        <v>171</v>
      </c>
      <c r="C93" s="60">
        <v>2024010552</v>
      </c>
      <c r="D93" s="61"/>
      <c r="E93" s="61"/>
      <c r="F93" s="62">
        <f t="shared" si="18"/>
        <v>0</v>
      </c>
      <c r="G93" s="63"/>
      <c r="H93" s="63"/>
      <c r="I93" s="63"/>
      <c r="J93" s="63"/>
      <c r="K93" s="63"/>
      <c r="L93" s="63"/>
      <c r="M93" s="63"/>
      <c r="N93" s="63"/>
      <c r="O93" s="62">
        <f t="shared" si="13"/>
        <v>0</v>
      </c>
      <c r="P93" s="67"/>
      <c r="Q93" s="67"/>
      <c r="R93" s="67"/>
      <c r="S93" s="67"/>
      <c r="T93" s="67"/>
      <c r="U93" s="67"/>
      <c r="V93" s="67"/>
      <c r="W93" s="67"/>
      <c r="X93" s="62">
        <f t="shared" si="14"/>
        <v>0</v>
      </c>
      <c r="Y93" s="72">
        <v>39.5</v>
      </c>
      <c r="Z93" s="73">
        <f t="shared" si="15"/>
        <v>20</v>
      </c>
      <c r="AA93" s="73" t="s">
        <v>1132</v>
      </c>
      <c r="AB93" s="73">
        <v>10</v>
      </c>
      <c r="AC93" s="73" t="s">
        <v>1133</v>
      </c>
      <c r="AD93" s="73">
        <v>10</v>
      </c>
      <c r="AE93" s="74">
        <f t="shared" si="16"/>
        <v>40</v>
      </c>
      <c r="AF93" s="25">
        <f t="shared" si="17"/>
        <v>40</v>
      </c>
    </row>
    <row r="94" spans="1:32">
      <c r="A94" s="25">
        <v>92</v>
      </c>
      <c r="B94" s="60" t="s">
        <v>74</v>
      </c>
      <c r="C94" s="60">
        <v>2024010553</v>
      </c>
      <c r="D94" s="61"/>
      <c r="E94" s="61"/>
      <c r="F94" s="62">
        <f t="shared" si="18"/>
        <v>0</v>
      </c>
      <c r="G94" s="63"/>
      <c r="H94" s="63"/>
      <c r="I94" s="63"/>
      <c r="J94" s="63"/>
      <c r="K94" s="63"/>
      <c r="L94" s="63"/>
      <c r="M94" s="63"/>
      <c r="N94" s="63"/>
      <c r="O94" s="62">
        <f t="shared" si="13"/>
        <v>0</v>
      </c>
      <c r="P94" s="67"/>
      <c r="Q94" s="67"/>
      <c r="R94" s="67"/>
      <c r="S94" s="67"/>
      <c r="T94" s="67"/>
      <c r="U94" s="67"/>
      <c r="V94" s="67"/>
      <c r="W94" s="67"/>
      <c r="X94" s="62">
        <f t="shared" si="14"/>
        <v>0</v>
      </c>
      <c r="Y94" s="72">
        <v>107</v>
      </c>
      <c r="Z94" s="73">
        <f t="shared" si="15"/>
        <v>20</v>
      </c>
      <c r="AA94" s="73" t="s">
        <v>1132</v>
      </c>
      <c r="AB94" s="73">
        <v>10</v>
      </c>
      <c r="AC94" s="73" t="s">
        <v>1133</v>
      </c>
      <c r="AD94" s="73">
        <v>10</v>
      </c>
      <c r="AE94" s="74">
        <f t="shared" si="16"/>
        <v>40</v>
      </c>
      <c r="AF94" s="25">
        <f t="shared" si="17"/>
        <v>40</v>
      </c>
    </row>
    <row r="95" spans="1:32">
      <c r="A95" s="25">
        <v>93</v>
      </c>
      <c r="B95" s="60" t="s">
        <v>303</v>
      </c>
      <c r="C95" s="60">
        <v>2024010554</v>
      </c>
      <c r="D95" s="61"/>
      <c r="E95" s="61"/>
      <c r="F95" s="62">
        <f t="shared" si="18"/>
        <v>0</v>
      </c>
      <c r="G95" s="63"/>
      <c r="H95" s="63"/>
      <c r="I95" s="63"/>
      <c r="J95" s="63"/>
      <c r="K95" s="63"/>
      <c r="L95" s="63"/>
      <c r="M95" s="63"/>
      <c r="N95" s="63"/>
      <c r="O95" s="62">
        <f t="shared" si="13"/>
        <v>0</v>
      </c>
      <c r="P95" s="67"/>
      <c r="Q95" s="67"/>
      <c r="R95" s="67"/>
      <c r="S95" s="67"/>
      <c r="T95" s="67"/>
      <c r="U95" s="67"/>
      <c r="V95" s="67"/>
      <c r="W95" s="67"/>
      <c r="X95" s="62">
        <f t="shared" si="14"/>
        <v>0</v>
      </c>
      <c r="Y95" s="72">
        <v>8</v>
      </c>
      <c r="Z95" s="73">
        <f t="shared" si="15"/>
        <v>8</v>
      </c>
      <c r="AA95" s="73" t="s">
        <v>1132</v>
      </c>
      <c r="AB95" s="73">
        <v>10</v>
      </c>
      <c r="AC95" s="73" t="s">
        <v>1133</v>
      </c>
      <c r="AD95" s="73">
        <v>10</v>
      </c>
      <c r="AE95" s="74">
        <f t="shared" si="16"/>
        <v>28</v>
      </c>
      <c r="AF95" s="25">
        <f t="shared" si="17"/>
        <v>28</v>
      </c>
    </row>
    <row r="96" spans="1:32">
      <c r="A96" s="25">
        <v>94</v>
      </c>
      <c r="B96" s="60" t="s">
        <v>93</v>
      </c>
      <c r="C96" s="60">
        <v>2024010555</v>
      </c>
      <c r="D96" s="61"/>
      <c r="E96" s="61"/>
      <c r="F96" s="62">
        <f t="shared" si="18"/>
        <v>0</v>
      </c>
      <c r="G96" s="63"/>
      <c r="H96" s="63"/>
      <c r="I96" s="63"/>
      <c r="J96" s="63"/>
      <c r="K96" s="63"/>
      <c r="L96" s="63"/>
      <c r="M96" s="63"/>
      <c r="N96" s="63"/>
      <c r="O96" s="62">
        <f t="shared" si="13"/>
        <v>0</v>
      </c>
      <c r="P96" s="68" t="s">
        <v>1134</v>
      </c>
      <c r="Q96" s="67">
        <v>1</v>
      </c>
      <c r="R96" s="67"/>
      <c r="S96" s="67"/>
      <c r="T96" s="67"/>
      <c r="U96" s="67"/>
      <c r="V96" s="67"/>
      <c r="W96" s="67"/>
      <c r="X96" s="62">
        <f t="shared" si="14"/>
        <v>1</v>
      </c>
      <c r="Y96" s="72">
        <v>104</v>
      </c>
      <c r="Z96" s="73">
        <f t="shared" si="15"/>
        <v>20</v>
      </c>
      <c r="AA96" s="73" t="s">
        <v>1132</v>
      </c>
      <c r="AB96" s="73">
        <v>10</v>
      </c>
      <c r="AC96" s="73" t="s">
        <v>1133</v>
      </c>
      <c r="AD96" s="73">
        <v>10</v>
      </c>
      <c r="AE96" s="74">
        <f t="shared" si="16"/>
        <v>40</v>
      </c>
      <c r="AF96" s="25">
        <f t="shared" si="17"/>
        <v>41</v>
      </c>
    </row>
    <row r="97" spans="1:32">
      <c r="A97" s="25">
        <v>95</v>
      </c>
      <c r="B97" s="60" t="s">
        <v>329</v>
      </c>
      <c r="C97" s="60">
        <v>2024010556</v>
      </c>
      <c r="D97" s="61"/>
      <c r="E97" s="61"/>
      <c r="F97" s="62">
        <f t="shared" si="18"/>
        <v>0</v>
      </c>
      <c r="G97" s="63"/>
      <c r="H97" s="63"/>
      <c r="I97" s="63"/>
      <c r="J97" s="63"/>
      <c r="K97" s="63"/>
      <c r="L97" s="63"/>
      <c r="M97" s="63"/>
      <c r="N97" s="63"/>
      <c r="O97" s="62">
        <f t="shared" si="13"/>
        <v>0</v>
      </c>
      <c r="P97" s="68" t="s">
        <v>1134</v>
      </c>
      <c r="Q97" s="67">
        <v>1</v>
      </c>
      <c r="R97" s="67"/>
      <c r="S97" s="67"/>
      <c r="T97" s="67"/>
      <c r="U97" s="67"/>
      <c r="V97" s="67"/>
      <c r="W97" s="67"/>
      <c r="X97" s="62">
        <f t="shared" si="14"/>
        <v>1</v>
      </c>
      <c r="Y97" s="72">
        <v>3</v>
      </c>
      <c r="Z97" s="73">
        <f t="shared" si="15"/>
        <v>3</v>
      </c>
      <c r="AA97" s="73" t="s">
        <v>1132</v>
      </c>
      <c r="AB97" s="73">
        <v>10</v>
      </c>
      <c r="AC97" s="73" t="s">
        <v>1133</v>
      </c>
      <c r="AD97" s="73">
        <v>10</v>
      </c>
      <c r="AE97" s="74">
        <f t="shared" si="16"/>
        <v>23</v>
      </c>
      <c r="AF97" s="25">
        <f t="shared" si="17"/>
        <v>24</v>
      </c>
    </row>
    <row r="98" spans="1:32">
      <c r="A98" s="25">
        <v>96</v>
      </c>
      <c r="B98" s="60" t="s">
        <v>238</v>
      </c>
      <c r="C98" s="60">
        <v>2024010557</v>
      </c>
      <c r="D98" s="61"/>
      <c r="E98" s="61"/>
      <c r="F98" s="62">
        <f t="shared" si="18"/>
        <v>0</v>
      </c>
      <c r="G98" s="63"/>
      <c r="H98" s="63"/>
      <c r="I98" s="63"/>
      <c r="J98" s="63"/>
      <c r="K98" s="63"/>
      <c r="L98" s="63"/>
      <c r="M98" s="63"/>
      <c r="N98" s="63"/>
      <c r="O98" s="62">
        <f t="shared" si="13"/>
        <v>0</v>
      </c>
      <c r="P98" s="69" t="s">
        <v>1136</v>
      </c>
      <c r="Q98" s="69">
        <v>2</v>
      </c>
      <c r="R98" s="70" t="s">
        <v>1137</v>
      </c>
      <c r="S98" s="67">
        <v>2</v>
      </c>
      <c r="T98" s="67"/>
      <c r="U98" s="67"/>
      <c r="V98" s="67"/>
      <c r="W98" s="67"/>
      <c r="X98" s="62">
        <f t="shared" si="14"/>
        <v>4</v>
      </c>
      <c r="Y98" s="72">
        <v>117</v>
      </c>
      <c r="Z98" s="73">
        <f t="shared" si="15"/>
        <v>20</v>
      </c>
      <c r="AA98" s="73" t="s">
        <v>1132</v>
      </c>
      <c r="AB98" s="73">
        <v>10</v>
      </c>
      <c r="AC98" s="73" t="s">
        <v>1133</v>
      </c>
      <c r="AD98" s="73">
        <v>10</v>
      </c>
      <c r="AE98" s="74">
        <f t="shared" si="16"/>
        <v>40</v>
      </c>
      <c r="AF98" s="25">
        <f t="shared" si="17"/>
        <v>44</v>
      </c>
    </row>
    <row r="99" spans="1:32">
      <c r="A99" s="25">
        <v>97</v>
      </c>
      <c r="B99" s="60" t="s">
        <v>344</v>
      </c>
      <c r="C99" s="60">
        <v>2024010558</v>
      </c>
      <c r="D99" s="61"/>
      <c r="E99" s="61"/>
      <c r="F99" s="62">
        <f t="shared" si="18"/>
        <v>0</v>
      </c>
      <c r="G99" s="63"/>
      <c r="H99" s="63"/>
      <c r="I99" s="63"/>
      <c r="J99" s="63"/>
      <c r="K99" s="63"/>
      <c r="L99" s="63"/>
      <c r="M99" s="63"/>
      <c r="N99" s="63"/>
      <c r="O99" s="62">
        <f t="shared" si="13"/>
        <v>0</v>
      </c>
      <c r="P99" s="67"/>
      <c r="Q99" s="67"/>
      <c r="R99" s="67"/>
      <c r="S99" s="67"/>
      <c r="T99" s="67"/>
      <c r="U99" s="67"/>
      <c r="V99" s="67"/>
      <c r="W99" s="67"/>
      <c r="X99" s="62">
        <f t="shared" si="14"/>
        <v>0</v>
      </c>
      <c r="Y99" s="72">
        <v>0</v>
      </c>
      <c r="Z99" s="73">
        <f t="shared" si="15"/>
        <v>0</v>
      </c>
      <c r="AA99" s="73" t="s">
        <v>1132</v>
      </c>
      <c r="AB99" s="73">
        <v>10</v>
      </c>
      <c r="AC99" s="73" t="s">
        <v>1133</v>
      </c>
      <c r="AD99" s="73">
        <v>10</v>
      </c>
      <c r="AE99" s="74">
        <f t="shared" si="16"/>
        <v>20</v>
      </c>
      <c r="AF99" s="25">
        <f t="shared" si="17"/>
        <v>20</v>
      </c>
    </row>
    <row r="100" spans="1:32">
      <c r="A100" s="25">
        <v>98</v>
      </c>
      <c r="B100" s="60" t="s">
        <v>276</v>
      </c>
      <c r="C100" s="60">
        <v>2024010559</v>
      </c>
      <c r="D100" s="61"/>
      <c r="E100" s="61"/>
      <c r="F100" s="62">
        <f t="shared" si="18"/>
        <v>0</v>
      </c>
      <c r="G100" s="63"/>
      <c r="H100" s="63"/>
      <c r="I100" s="63"/>
      <c r="J100" s="63"/>
      <c r="K100" s="63"/>
      <c r="L100" s="63"/>
      <c r="M100" s="63"/>
      <c r="N100" s="63"/>
      <c r="O100" s="62">
        <f t="shared" ref="O100:O131" si="19">H100+J100+L100+N100</f>
        <v>0</v>
      </c>
      <c r="P100" s="67"/>
      <c r="Q100" s="67"/>
      <c r="R100" s="67"/>
      <c r="S100" s="67"/>
      <c r="T100" s="67"/>
      <c r="U100" s="67"/>
      <c r="V100" s="67"/>
      <c r="W100" s="67"/>
      <c r="X100" s="62">
        <f t="shared" ref="X100:X131" si="20">Q100+S100+U100+W100</f>
        <v>0</v>
      </c>
      <c r="Y100" s="72">
        <v>5</v>
      </c>
      <c r="Z100" s="73">
        <f t="shared" ref="Z100:Z131" si="21">IF(Y100&gt;20,20,Y100)</f>
        <v>5</v>
      </c>
      <c r="AA100" s="73" t="s">
        <v>1132</v>
      </c>
      <c r="AB100" s="73">
        <v>10</v>
      </c>
      <c r="AC100" s="73" t="s">
        <v>1133</v>
      </c>
      <c r="AD100" s="73">
        <v>10</v>
      </c>
      <c r="AE100" s="74">
        <f t="shared" ref="AE100:AE131" si="22">Z100+AB100+AD100</f>
        <v>25</v>
      </c>
      <c r="AF100" s="25">
        <f t="shared" ref="AF100:AF131" si="23">F100+O100+X100+AE100</f>
        <v>25</v>
      </c>
    </row>
    <row r="101" spans="1:32">
      <c r="A101" s="25">
        <v>99</v>
      </c>
      <c r="B101" s="60" t="s">
        <v>260</v>
      </c>
      <c r="C101" s="60">
        <v>2024010560</v>
      </c>
      <c r="D101" s="61"/>
      <c r="E101" s="61"/>
      <c r="F101" s="62">
        <f t="shared" si="18"/>
        <v>0</v>
      </c>
      <c r="G101" s="63"/>
      <c r="H101" s="63"/>
      <c r="I101" s="63"/>
      <c r="J101" s="63"/>
      <c r="K101" s="63"/>
      <c r="L101" s="63"/>
      <c r="M101" s="63"/>
      <c r="N101" s="63"/>
      <c r="O101" s="62">
        <f t="shared" si="19"/>
        <v>0</v>
      </c>
      <c r="P101" s="67"/>
      <c r="Q101" s="67"/>
      <c r="R101" s="67"/>
      <c r="S101" s="67"/>
      <c r="T101" s="67"/>
      <c r="U101" s="67"/>
      <c r="V101" s="67"/>
      <c r="W101" s="67"/>
      <c r="X101" s="62">
        <f t="shared" si="20"/>
        <v>0</v>
      </c>
      <c r="Y101" s="72">
        <v>50</v>
      </c>
      <c r="Z101" s="73">
        <f t="shared" si="21"/>
        <v>20</v>
      </c>
      <c r="AA101" s="73" t="s">
        <v>1132</v>
      </c>
      <c r="AB101" s="73">
        <v>10</v>
      </c>
      <c r="AC101" s="73" t="s">
        <v>1133</v>
      </c>
      <c r="AD101" s="73">
        <v>10</v>
      </c>
      <c r="AE101" s="74">
        <f t="shared" si="22"/>
        <v>40</v>
      </c>
      <c r="AF101" s="25">
        <f t="shared" si="23"/>
        <v>40</v>
      </c>
    </row>
    <row r="102" spans="1:32">
      <c r="A102" s="25">
        <v>100</v>
      </c>
      <c r="B102" s="60" t="s">
        <v>163</v>
      </c>
      <c r="C102" s="60">
        <v>2024010561</v>
      </c>
      <c r="D102" s="61"/>
      <c r="E102" s="61"/>
      <c r="F102" s="62">
        <f t="shared" si="18"/>
        <v>0</v>
      </c>
      <c r="G102" s="63"/>
      <c r="H102" s="63"/>
      <c r="I102" s="63"/>
      <c r="J102" s="63"/>
      <c r="K102" s="63"/>
      <c r="L102" s="63"/>
      <c r="M102" s="63"/>
      <c r="N102" s="63"/>
      <c r="O102" s="62">
        <f t="shared" si="19"/>
        <v>0</v>
      </c>
      <c r="P102" s="67"/>
      <c r="Q102" s="67"/>
      <c r="R102" s="67"/>
      <c r="S102" s="67"/>
      <c r="T102" s="67"/>
      <c r="U102" s="67"/>
      <c r="V102" s="67"/>
      <c r="W102" s="67"/>
      <c r="X102" s="62">
        <f t="shared" si="20"/>
        <v>0</v>
      </c>
      <c r="Y102" s="72">
        <v>87.5</v>
      </c>
      <c r="Z102" s="73">
        <f t="shared" si="21"/>
        <v>20</v>
      </c>
      <c r="AA102" s="73" t="s">
        <v>1132</v>
      </c>
      <c r="AB102" s="73">
        <v>10</v>
      </c>
      <c r="AC102" s="73" t="s">
        <v>1133</v>
      </c>
      <c r="AD102" s="73">
        <v>10</v>
      </c>
      <c r="AE102" s="74">
        <f t="shared" si="22"/>
        <v>40</v>
      </c>
      <c r="AF102" s="25">
        <f t="shared" si="23"/>
        <v>40</v>
      </c>
    </row>
    <row r="103" spans="1:32">
      <c r="A103" s="25">
        <v>101</v>
      </c>
      <c r="B103" s="60" t="s">
        <v>300</v>
      </c>
      <c r="C103" s="60">
        <v>2024010562</v>
      </c>
      <c r="D103" s="61"/>
      <c r="E103" s="61"/>
      <c r="F103" s="62">
        <f t="shared" si="18"/>
        <v>0</v>
      </c>
      <c r="G103" s="63"/>
      <c r="H103" s="63"/>
      <c r="I103" s="63"/>
      <c r="J103" s="63"/>
      <c r="K103" s="63"/>
      <c r="L103" s="63"/>
      <c r="M103" s="63"/>
      <c r="N103" s="63"/>
      <c r="O103" s="62">
        <f t="shared" si="19"/>
        <v>0</v>
      </c>
      <c r="P103" s="67"/>
      <c r="Q103" s="67"/>
      <c r="R103" s="67"/>
      <c r="S103" s="67"/>
      <c r="T103" s="67"/>
      <c r="U103" s="67"/>
      <c r="V103" s="67"/>
      <c r="W103" s="67"/>
      <c r="X103" s="62">
        <f t="shared" si="20"/>
        <v>0</v>
      </c>
      <c r="Y103" s="72">
        <v>0</v>
      </c>
      <c r="Z103" s="73">
        <f t="shared" si="21"/>
        <v>0</v>
      </c>
      <c r="AA103" s="73" t="s">
        <v>1132</v>
      </c>
      <c r="AB103" s="73">
        <v>10</v>
      </c>
      <c r="AC103" s="73" t="s">
        <v>1133</v>
      </c>
      <c r="AD103" s="73">
        <v>10</v>
      </c>
      <c r="AE103" s="74">
        <f t="shared" si="22"/>
        <v>20</v>
      </c>
      <c r="AF103" s="25">
        <f t="shared" si="23"/>
        <v>20</v>
      </c>
    </row>
    <row r="104" spans="1:32">
      <c r="A104" s="25">
        <v>102</v>
      </c>
      <c r="B104" s="60" t="s">
        <v>337</v>
      </c>
      <c r="C104" s="60">
        <v>2024010563</v>
      </c>
      <c r="D104" s="61"/>
      <c r="E104" s="61"/>
      <c r="F104" s="62">
        <f t="shared" si="18"/>
        <v>0</v>
      </c>
      <c r="G104" s="63"/>
      <c r="H104" s="63"/>
      <c r="I104" s="63"/>
      <c r="J104" s="63"/>
      <c r="K104" s="63"/>
      <c r="L104" s="63"/>
      <c r="M104" s="63"/>
      <c r="N104" s="63"/>
      <c r="O104" s="62">
        <f t="shared" si="19"/>
        <v>0</v>
      </c>
      <c r="P104" s="69" t="s">
        <v>1136</v>
      </c>
      <c r="Q104" s="69">
        <v>2</v>
      </c>
      <c r="R104" s="70" t="s">
        <v>1137</v>
      </c>
      <c r="S104" s="67">
        <v>2</v>
      </c>
      <c r="T104" s="67"/>
      <c r="U104" s="67"/>
      <c r="V104" s="67"/>
      <c r="W104" s="67"/>
      <c r="X104" s="62">
        <f t="shared" si="20"/>
        <v>4</v>
      </c>
      <c r="Y104" s="72">
        <v>0</v>
      </c>
      <c r="Z104" s="73">
        <f t="shared" si="21"/>
        <v>0</v>
      </c>
      <c r="AA104" s="73" t="s">
        <v>1132</v>
      </c>
      <c r="AB104" s="73">
        <v>10</v>
      </c>
      <c r="AC104" s="73" t="s">
        <v>1133</v>
      </c>
      <c r="AD104" s="73">
        <v>10</v>
      </c>
      <c r="AE104" s="74">
        <f t="shared" si="22"/>
        <v>20</v>
      </c>
      <c r="AF104" s="25">
        <f t="shared" si="23"/>
        <v>24</v>
      </c>
    </row>
    <row r="105" spans="1:32">
      <c r="A105" s="25">
        <v>103</v>
      </c>
      <c r="B105" s="60" t="s">
        <v>333</v>
      </c>
      <c r="C105" s="60">
        <v>2024010564</v>
      </c>
      <c r="D105" s="61"/>
      <c r="E105" s="61"/>
      <c r="F105" s="62">
        <f t="shared" si="18"/>
        <v>0</v>
      </c>
      <c r="G105" s="63"/>
      <c r="H105" s="63"/>
      <c r="I105" s="63"/>
      <c r="J105" s="63"/>
      <c r="K105" s="63"/>
      <c r="L105" s="63"/>
      <c r="M105" s="63"/>
      <c r="N105" s="63"/>
      <c r="O105" s="62">
        <f t="shared" si="19"/>
        <v>0</v>
      </c>
      <c r="P105" s="67"/>
      <c r="Q105" s="67"/>
      <c r="R105" s="67"/>
      <c r="S105" s="67"/>
      <c r="T105" s="67"/>
      <c r="U105" s="67"/>
      <c r="V105" s="67"/>
      <c r="W105" s="67"/>
      <c r="X105" s="62">
        <f t="shared" si="20"/>
        <v>0</v>
      </c>
      <c r="Y105" s="72">
        <v>0</v>
      </c>
      <c r="Z105" s="73">
        <f t="shared" si="21"/>
        <v>0</v>
      </c>
      <c r="AA105" s="73" t="s">
        <v>1132</v>
      </c>
      <c r="AB105" s="73">
        <v>10</v>
      </c>
      <c r="AC105" s="73" t="s">
        <v>1133</v>
      </c>
      <c r="AD105" s="73">
        <v>10</v>
      </c>
      <c r="AE105" s="74">
        <f t="shared" si="22"/>
        <v>20</v>
      </c>
      <c r="AF105" s="25">
        <f t="shared" si="23"/>
        <v>20</v>
      </c>
    </row>
    <row r="106" spans="1:32">
      <c r="A106" s="25">
        <v>104</v>
      </c>
      <c r="B106" s="60" t="s">
        <v>334</v>
      </c>
      <c r="C106" s="60">
        <v>2024010565</v>
      </c>
      <c r="D106" s="61"/>
      <c r="E106" s="61"/>
      <c r="F106" s="62">
        <f t="shared" si="18"/>
        <v>0</v>
      </c>
      <c r="G106" s="63"/>
      <c r="H106" s="63"/>
      <c r="I106" s="63"/>
      <c r="J106" s="63"/>
      <c r="K106" s="63"/>
      <c r="L106" s="63"/>
      <c r="M106" s="63"/>
      <c r="N106" s="63"/>
      <c r="O106" s="62">
        <f t="shared" si="19"/>
        <v>0</v>
      </c>
      <c r="P106" s="67"/>
      <c r="Q106" s="67"/>
      <c r="R106" s="67"/>
      <c r="S106" s="67"/>
      <c r="T106" s="67"/>
      <c r="U106" s="67"/>
      <c r="V106" s="67"/>
      <c r="W106" s="67"/>
      <c r="X106" s="62">
        <f t="shared" si="20"/>
        <v>0</v>
      </c>
      <c r="Y106" s="76"/>
      <c r="Z106" s="73">
        <f t="shared" si="21"/>
        <v>0</v>
      </c>
      <c r="AA106" s="73" t="s">
        <v>1132</v>
      </c>
      <c r="AB106" s="73">
        <v>10</v>
      </c>
      <c r="AC106" s="73" t="s">
        <v>1133</v>
      </c>
      <c r="AD106" s="73">
        <v>10</v>
      </c>
      <c r="AE106" s="74">
        <f t="shared" si="22"/>
        <v>20</v>
      </c>
      <c r="AF106" s="25">
        <f t="shared" si="23"/>
        <v>20</v>
      </c>
    </row>
    <row r="107" spans="1:32">
      <c r="A107" s="25">
        <v>105</v>
      </c>
      <c r="B107" s="60" t="s">
        <v>297</v>
      </c>
      <c r="C107" s="60">
        <v>2024010566</v>
      </c>
      <c r="D107" s="61"/>
      <c r="E107" s="61"/>
      <c r="F107" s="62">
        <f t="shared" si="18"/>
        <v>0</v>
      </c>
      <c r="G107" s="63"/>
      <c r="H107" s="63"/>
      <c r="I107" s="63"/>
      <c r="J107" s="63"/>
      <c r="K107" s="63"/>
      <c r="L107" s="63"/>
      <c r="M107" s="63"/>
      <c r="N107" s="63"/>
      <c r="O107" s="62">
        <f t="shared" si="19"/>
        <v>0</v>
      </c>
      <c r="P107" s="67"/>
      <c r="Q107" s="67"/>
      <c r="R107" s="67"/>
      <c r="S107" s="67"/>
      <c r="T107" s="67"/>
      <c r="U107" s="67"/>
      <c r="V107" s="67"/>
      <c r="W107" s="67"/>
      <c r="X107" s="62">
        <f t="shared" si="20"/>
        <v>0</v>
      </c>
      <c r="Y107" s="72">
        <v>0</v>
      </c>
      <c r="Z107" s="73">
        <f t="shared" si="21"/>
        <v>0</v>
      </c>
      <c r="AA107" s="73" t="s">
        <v>1132</v>
      </c>
      <c r="AB107" s="73">
        <v>10</v>
      </c>
      <c r="AC107" s="73" t="s">
        <v>1133</v>
      </c>
      <c r="AD107" s="73">
        <v>10</v>
      </c>
      <c r="AE107" s="74">
        <f t="shared" si="22"/>
        <v>20</v>
      </c>
      <c r="AF107" s="25">
        <f t="shared" si="23"/>
        <v>20</v>
      </c>
    </row>
    <row r="108" spans="1:32">
      <c r="A108" s="25">
        <v>106</v>
      </c>
      <c r="B108" s="60" t="s">
        <v>274</v>
      </c>
      <c r="C108" s="60">
        <v>2024010567</v>
      </c>
      <c r="D108" s="61"/>
      <c r="E108" s="61"/>
      <c r="F108" s="62">
        <f t="shared" si="18"/>
        <v>0</v>
      </c>
      <c r="G108" s="63"/>
      <c r="H108" s="63"/>
      <c r="I108" s="63"/>
      <c r="J108" s="63"/>
      <c r="K108" s="63"/>
      <c r="L108" s="63"/>
      <c r="M108" s="63"/>
      <c r="N108" s="63"/>
      <c r="O108" s="62">
        <f t="shared" si="19"/>
        <v>0</v>
      </c>
      <c r="P108" s="68" t="s">
        <v>1134</v>
      </c>
      <c r="Q108" s="67">
        <v>1</v>
      </c>
      <c r="R108" s="67"/>
      <c r="S108" s="67"/>
      <c r="T108" s="67"/>
      <c r="U108" s="67"/>
      <c r="V108" s="67"/>
      <c r="W108" s="67"/>
      <c r="X108" s="62">
        <f t="shared" si="20"/>
        <v>1</v>
      </c>
      <c r="Y108" s="72">
        <v>0</v>
      </c>
      <c r="Z108" s="73">
        <f t="shared" si="21"/>
        <v>0</v>
      </c>
      <c r="AA108" s="73" t="s">
        <v>1132</v>
      </c>
      <c r="AB108" s="73">
        <v>10</v>
      </c>
      <c r="AC108" s="73" t="s">
        <v>1133</v>
      </c>
      <c r="AD108" s="73">
        <v>10</v>
      </c>
      <c r="AE108" s="74">
        <f t="shared" si="22"/>
        <v>20</v>
      </c>
      <c r="AF108" s="25">
        <f t="shared" si="23"/>
        <v>21</v>
      </c>
    </row>
    <row r="109" spans="1:32">
      <c r="A109" s="25">
        <v>107</v>
      </c>
      <c r="B109" s="60" t="s">
        <v>356</v>
      </c>
      <c r="C109" s="60">
        <v>2024010568</v>
      </c>
      <c r="D109" s="61"/>
      <c r="E109" s="61"/>
      <c r="F109" s="62">
        <f t="shared" si="18"/>
        <v>0</v>
      </c>
      <c r="G109" s="63"/>
      <c r="H109" s="63"/>
      <c r="I109" s="63"/>
      <c r="J109" s="63"/>
      <c r="K109" s="63"/>
      <c r="L109" s="63"/>
      <c r="M109" s="63"/>
      <c r="N109" s="63"/>
      <c r="O109" s="62">
        <f t="shared" si="19"/>
        <v>0</v>
      </c>
      <c r="P109" s="67"/>
      <c r="Q109" s="67"/>
      <c r="R109" s="67"/>
      <c r="S109" s="67"/>
      <c r="T109" s="67"/>
      <c r="U109" s="67"/>
      <c r="V109" s="67"/>
      <c r="W109" s="67"/>
      <c r="X109" s="62">
        <f t="shared" si="20"/>
        <v>0</v>
      </c>
      <c r="Y109" s="72">
        <v>0</v>
      </c>
      <c r="Z109" s="73">
        <f t="shared" si="21"/>
        <v>0</v>
      </c>
      <c r="AA109" s="73" t="s">
        <v>1132</v>
      </c>
      <c r="AB109" s="73">
        <v>10</v>
      </c>
      <c r="AC109" s="73" t="s">
        <v>1133</v>
      </c>
      <c r="AD109" s="73">
        <v>10</v>
      </c>
      <c r="AE109" s="74">
        <f t="shared" si="22"/>
        <v>20</v>
      </c>
      <c r="AF109" s="25">
        <f t="shared" si="23"/>
        <v>20</v>
      </c>
    </row>
    <row r="110" spans="1:32">
      <c r="A110" s="25">
        <v>108</v>
      </c>
      <c r="B110" s="60" t="s">
        <v>352</v>
      </c>
      <c r="C110" s="60">
        <v>2024010569</v>
      </c>
      <c r="D110" s="61"/>
      <c r="E110" s="61"/>
      <c r="F110" s="62">
        <f t="shared" si="18"/>
        <v>0</v>
      </c>
      <c r="G110" s="63"/>
      <c r="H110" s="63"/>
      <c r="I110" s="63"/>
      <c r="J110" s="63"/>
      <c r="K110" s="63"/>
      <c r="L110" s="63"/>
      <c r="M110" s="63"/>
      <c r="N110" s="63"/>
      <c r="O110" s="62">
        <f t="shared" si="19"/>
        <v>0</v>
      </c>
      <c r="P110" s="67"/>
      <c r="Q110" s="67"/>
      <c r="R110" s="67"/>
      <c r="S110" s="67"/>
      <c r="T110" s="67"/>
      <c r="U110" s="67"/>
      <c r="V110" s="67"/>
      <c r="W110" s="67"/>
      <c r="X110" s="62">
        <f t="shared" si="20"/>
        <v>0</v>
      </c>
      <c r="Y110" s="72">
        <v>8</v>
      </c>
      <c r="Z110" s="73">
        <f t="shared" si="21"/>
        <v>8</v>
      </c>
      <c r="AA110" s="73" t="s">
        <v>1132</v>
      </c>
      <c r="AB110" s="73">
        <v>10</v>
      </c>
      <c r="AC110" s="73" t="s">
        <v>1133</v>
      </c>
      <c r="AD110" s="73">
        <v>10</v>
      </c>
      <c r="AE110" s="74">
        <f t="shared" si="22"/>
        <v>28</v>
      </c>
      <c r="AF110" s="25">
        <f t="shared" si="23"/>
        <v>28</v>
      </c>
    </row>
    <row r="111" spans="1:32">
      <c r="A111" s="25">
        <v>109</v>
      </c>
      <c r="B111" s="60" t="s">
        <v>318</v>
      </c>
      <c r="C111" s="60">
        <v>2024010570</v>
      </c>
      <c r="D111" s="61"/>
      <c r="E111" s="61"/>
      <c r="F111" s="62">
        <f t="shared" si="18"/>
        <v>0</v>
      </c>
      <c r="G111" s="63"/>
      <c r="H111" s="63"/>
      <c r="I111" s="63"/>
      <c r="J111" s="63"/>
      <c r="K111" s="63"/>
      <c r="L111" s="63"/>
      <c r="M111" s="63"/>
      <c r="N111" s="63"/>
      <c r="O111" s="62">
        <f t="shared" si="19"/>
        <v>0</v>
      </c>
      <c r="P111" s="67"/>
      <c r="Q111" s="67"/>
      <c r="R111" s="70" t="s">
        <v>1137</v>
      </c>
      <c r="S111" s="67">
        <v>2</v>
      </c>
      <c r="T111" s="67"/>
      <c r="U111" s="67"/>
      <c r="V111" s="67"/>
      <c r="W111" s="67"/>
      <c r="X111" s="62">
        <f t="shared" si="20"/>
        <v>2</v>
      </c>
      <c r="Y111" s="72">
        <v>8</v>
      </c>
      <c r="Z111" s="73">
        <f t="shared" si="21"/>
        <v>8</v>
      </c>
      <c r="AA111" s="73" t="s">
        <v>1132</v>
      </c>
      <c r="AB111" s="73">
        <v>10</v>
      </c>
      <c r="AC111" s="73" t="s">
        <v>1133</v>
      </c>
      <c r="AD111" s="73">
        <v>10</v>
      </c>
      <c r="AE111" s="74">
        <f t="shared" si="22"/>
        <v>28</v>
      </c>
      <c r="AF111" s="25">
        <f t="shared" si="23"/>
        <v>30</v>
      </c>
    </row>
    <row r="112" spans="1:32">
      <c r="A112" s="25">
        <v>110</v>
      </c>
      <c r="B112" s="60" t="s">
        <v>313</v>
      </c>
      <c r="C112" s="60">
        <v>2024010571</v>
      </c>
      <c r="D112" s="61"/>
      <c r="E112" s="61"/>
      <c r="F112" s="62">
        <f t="shared" si="18"/>
        <v>0</v>
      </c>
      <c r="G112" s="63"/>
      <c r="H112" s="63"/>
      <c r="I112" s="63"/>
      <c r="J112" s="63"/>
      <c r="K112" s="63"/>
      <c r="L112" s="63"/>
      <c r="M112" s="63"/>
      <c r="N112" s="63"/>
      <c r="O112" s="62">
        <f t="shared" si="19"/>
        <v>0</v>
      </c>
      <c r="P112" s="67"/>
      <c r="Q112" s="67"/>
      <c r="R112" s="67"/>
      <c r="S112" s="67"/>
      <c r="T112" s="67"/>
      <c r="U112" s="67"/>
      <c r="V112" s="67"/>
      <c r="W112" s="67"/>
      <c r="X112" s="62">
        <f t="shared" si="20"/>
        <v>0</v>
      </c>
      <c r="Y112" s="72">
        <v>0</v>
      </c>
      <c r="Z112" s="73">
        <f t="shared" si="21"/>
        <v>0</v>
      </c>
      <c r="AA112" s="73" t="s">
        <v>1132</v>
      </c>
      <c r="AB112" s="73">
        <v>10</v>
      </c>
      <c r="AC112" s="73" t="s">
        <v>1133</v>
      </c>
      <c r="AD112" s="73">
        <v>10</v>
      </c>
      <c r="AE112" s="74">
        <f t="shared" si="22"/>
        <v>20</v>
      </c>
      <c r="AF112" s="25">
        <f t="shared" si="23"/>
        <v>20</v>
      </c>
    </row>
    <row r="113" spans="1:32">
      <c r="A113" s="25">
        <v>111</v>
      </c>
      <c r="B113" s="60" t="s">
        <v>234</v>
      </c>
      <c r="C113" s="60">
        <v>2024010572</v>
      </c>
      <c r="D113" s="61"/>
      <c r="E113" s="61"/>
      <c r="F113" s="62">
        <f t="shared" si="18"/>
        <v>0</v>
      </c>
      <c r="G113" s="63"/>
      <c r="H113" s="63"/>
      <c r="I113" s="63"/>
      <c r="J113" s="63"/>
      <c r="K113" s="63"/>
      <c r="L113" s="63"/>
      <c r="M113" s="63"/>
      <c r="N113" s="63"/>
      <c r="O113" s="62">
        <f t="shared" si="19"/>
        <v>0</v>
      </c>
      <c r="P113" s="67"/>
      <c r="Q113" s="67"/>
      <c r="R113" s="67"/>
      <c r="S113" s="67"/>
      <c r="T113" s="67"/>
      <c r="U113" s="67"/>
      <c r="V113" s="67"/>
      <c r="W113" s="67"/>
      <c r="X113" s="62">
        <f t="shared" si="20"/>
        <v>0</v>
      </c>
      <c r="Y113" s="72">
        <v>0</v>
      </c>
      <c r="Z113" s="73">
        <f t="shared" si="21"/>
        <v>0</v>
      </c>
      <c r="AA113" s="73" t="s">
        <v>1132</v>
      </c>
      <c r="AB113" s="73">
        <v>10</v>
      </c>
      <c r="AC113" s="73" t="s">
        <v>1133</v>
      </c>
      <c r="AD113" s="73">
        <v>10</v>
      </c>
      <c r="AE113" s="74">
        <f t="shared" si="22"/>
        <v>20</v>
      </c>
      <c r="AF113" s="25">
        <f t="shared" si="23"/>
        <v>20</v>
      </c>
    </row>
    <row r="114" spans="1:32">
      <c r="A114" s="25">
        <v>112</v>
      </c>
      <c r="B114" s="60" t="s">
        <v>156</v>
      </c>
      <c r="C114" s="60">
        <v>2024010573</v>
      </c>
      <c r="D114" s="61"/>
      <c r="E114" s="61"/>
      <c r="F114" s="62">
        <f t="shared" si="18"/>
        <v>0</v>
      </c>
      <c r="G114" s="63"/>
      <c r="H114" s="63"/>
      <c r="I114" s="63"/>
      <c r="J114" s="63"/>
      <c r="K114" s="63"/>
      <c r="L114" s="63"/>
      <c r="M114" s="63"/>
      <c r="N114" s="63"/>
      <c r="O114" s="62">
        <f t="shared" si="19"/>
        <v>0</v>
      </c>
      <c r="P114" s="67"/>
      <c r="Q114" s="67"/>
      <c r="R114" s="67"/>
      <c r="S114" s="67"/>
      <c r="T114" s="67"/>
      <c r="U114" s="67"/>
      <c r="V114" s="67"/>
      <c r="W114" s="67"/>
      <c r="X114" s="62">
        <f t="shared" si="20"/>
        <v>0</v>
      </c>
      <c r="Y114" s="72">
        <v>6</v>
      </c>
      <c r="Z114" s="73">
        <f t="shared" si="21"/>
        <v>6</v>
      </c>
      <c r="AA114" s="73" t="s">
        <v>1132</v>
      </c>
      <c r="AB114" s="73">
        <v>10</v>
      </c>
      <c r="AC114" s="73" t="s">
        <v>1133</v>
      </c>
      <c r="AD114" s="73">
        <v>10</v>
      </c>
      <c r="AE114" s="74">
        <f t="shared" si="22"/>
        <v>26</v>
      </c>
      <c r="AF114" s="25">
        <f t="shared" si="23"/>
        <v>26</v>
      </c>
    </row>
    <row r="115" spans="1:32">
      <c r="A115" s="25">
        <v>113</v>
      </c>
      <c r="B115" s="60" t="s">
        <v>309</v>
      </c>
      <c r="C115" s="60">
        <v>2024010574</v>
      </c>
      <c r="D115" s="61"/>
      <c r="E115" s="61"/>
      <c r="F115" s="62">
        <f t="shared" si="18"/>
        <v>0</v>
      </c>
      <c r="G115" s="63"/>
      <c r="H115" s="63"/>
      <c r="I115" s="63"/>
      <c r="J115" s="63"/>
      <c r="K115" s="63"/>
      <c r="L115" s="63"/>
      <c r="M115" s="63"/>
      <c r="N115" s="63"/>
      <c r="O115" s="62">
        <f t="shared" si="19"/>
        <v>0</v>
      </c>
      <c r="P115" s="67"/>
      <c r="Q115" s="67"/>
      <c r="R115" s="67"/>
      <c r="S115" s="67"/>
      <c r="T115" s="67"/>
      <c r="U115" s="67"/>
      <c r="V115" s="67"/>
      <c r="W115" s="67"/>
      <c r="X115" s="62">
        <f t="shared" si="20"/>
        <v>0</v>
      </c>
      <c r="Y115" s="72">
        <v>8</v>
      </c>
      <c r="Z115" s="73">
        <f t="shared" si="21"/>
        <v>8</v>
      </c>
      <c r="AA115" s="73" t="s">
        <v>1132</v>
      </c>
      <c r="AB115" s="73">
        <v>10</v>
      </c>
      <c r="AC115" s="73" t="s">
        <v>1133</v>
      </c>
      <c r="AD115" s="73">
        <v>10</v>
      </c>
      <c r="AE115" s="74">
        <f t="shared" si="22"/>
        <v>28</v>
      </c>
      <c r="AF115" s="25">
        <f t="shared" si="23"/>
        <v>28</v>
      </c>
    </row>
    <row r="116" spans="1:32">
      <c r="A116" s="25">
        <v>114</v>
      </c>
      <c r="B116" s="60" t="s">
        <v>287</v>
      </c>
      <c r="C116" s="60">
        <v>2024010575</v>
      </c>
      <c r="D116" s="61"/>
      <c r="E116" s="61"/>
      <c r="F116" s="62">
        <f t="shared" si="18"/>
        <v>0</v>
      </c>
      <c r="G116" s="63"/>
      <c r="H116" s="63"/>
      <c r="I116" s="63"/>
      <c r="J116" s="63"/>
      <c r="K116" s="63"/>
      <c r="L116" s="63"/>
      <c r="M116" s="63"/>
      <c r="N116" s="63"/>
      <c r="O116" s="62">
        <f t="shared" si="19"/>
        <v>0</v>
      </c>
      <c r="P116" s="67"/>
      <c r="Q116" s="67"/>
      <c r="R116" s="67"/>
      <c r="S116" s="67"/>
      <c r="T116" s="67"/>
      <c r="U116" s="67"/>
      <c r="V116" s="67"/>
      <c r="W116" s="67"/>
      <c r="X116" s="62">
        <f t="shared" si="20"/>
        <v>0</v>
      </c>
      <c r="Y116" s="72">
        <v>77</v>
      </c>
      <c r="Z116" s="73">
        <f t="shared" si="21"/>
        <v>20</v>
      </c>
      <c r="AA116" s="73" t="s">
        <v>1132</v>
      </c>
      <c r="AB116" s="73">
        <v>10</v>
      </c>
      <c r="AC116" s="73" t="s">
        <v>1133</v>
      </c>
      <c r="AD116" s="73">
        <v>10</v>
      </c>
      <c r="AE116" s="74">
        <f t="shared" si="22"/>
        <v>40</v>
      </c>
      <c r="AF116" s="25">
        <f t="shared" si="23"/>
        <v>40</v>
      </c>
    </row>
    <row r="117" spans="1:32">
      <c r="A117" s="25">
        <v>115</v>
      </c>
      <c r="B117" s="60" t="s">
        <v>96</v>
      </c>
      <c r="C117" s="60">
        <v>2024010577</v>
      </c>
      <c r="D117" s="61"/>
      <c r="E117" s="61"/>
      <c r="F117" s="62">
        <f t="shared" si="18"/>
        <v>0</v>
      </c>
      <c r="G117" s="75" t="s">
        <v>1139</v>
      </c>
      <c r="H117" s="75">
        <v>2.5</v>
      </c>
      <c r="I117" s="63"/>
      <c r="J117" s="63"/>
      <c r="K117" s="63"/>
      <c r="L117" s="63"/>
      <c r="M117" s="63"/>
      <c r="N117" s="63"/>
      <c r="O117" s="62">
        <f t="shared" si="19"/>
        <v>2.5</v>
      </c>
      <c r="P117" s="67"/>
      <c r="Q117" s="67"/>
      <c r="R117" s="67"/>
      <c r="S117" s="67"/>
      <c r="T117" s="67"/>
      <c r="U117" s="67"/>
      <c r="V117" s="67"/>
      <c r="W117" s="67"/>
      <c r="X117" s="62">
        <f t="shared" si="20"/>
        <v>0</v>
      </c>
      <c r="Y117" s="72">
        <v>18</v>
      </c>
      <c r="Z117" s="73">
        <f t="shared" si="21"/>
        <v>18</v>
      </c>
      <c r="AA117" s="73" t="s">
        <v>1132</v>
      </c>
      <c r="AB117" s="73">
        <v>10</v>
      </c>
      <c r="AC117" s="73" t="s">
        <v>1133</v>
      </c>
      <c r="AD117" s="73">
        <v>10</v>
      </c>
      <c r="AE117" s="74">
        <f t="shared" si="22"/>
        <v>38</v>
      </c>
      <c r="AF117" s="25">
        <f t="shared" si="23"/>
        <v>40.5</v>
      </c>
    </row>
    <row r="118" spans="1:32">
      <c r="A118" s="25">
        <v>116</v>
      </c>
      <c r="B118" s="60" t="s">
        <v>63</v>
      </c>
      <c r="C118" s="60">
        <v>2024010578</v>
      </c>
      <c r="D118" s="61"/>
      <c r="E118" s="61"/>
      <c r="F118" s="62">
        <f t="shared" si="18"/>
        <v>0</v>
      </c>
      <c r="G118" s="75" t="s">
        <v>1139</v>
      </c>
      <c r="H118" s="75">
        <v>2.5</v>
      </c>
      <c r="I118" s="63"/>
      <c r="J118" s="63"/>
      <c r="K118" s="63"/>
      <c r="L118" s="63"/>
      <c r="M118" s="63"/>
      <c r="N118" s="63"/>
      <c r="O118" s="62">
        <f t="shared" si="19"/>
        <v>2.5</v>
      </c>
      <c r="P118" s="67"/>
      <c r="Q118" s="67"/>
      <c r="R118" s="67"/>
      <c r="S118" s="67"/>
      <c r="T118" s="67"/>
      <c r="U118" s="67"/>
      <c r="V118" s="67"/>
      <c r="W118" s="67"/>
      <c r="X118" s="62">
        <f t="shared" si="20"/>
        <v>0</v>
      </c>
      <c r="Y118" s="72">
        <v>76.5</v>
      </c>
      <c r="Z118" s="73">
        <f t="shared" si="21"/>
        <v>20</v>
      </c>
      <c r="AA118" s="73" t="s">
        <v>1132</v>
      </c>
      <c r="AB118" s="73">
        <v>10</v>
      </c>
      <c r="AC118" s="73" t="s">
        <v>1133</v>
      </c>
      <c r="AD118" s="73">
        <v>10</v>
      </c>
      <c r="AE118" s="74">
        <f t="shared" si="22"/>
        <v>40</v>
      </c>
      <c r="AF118" s="25">
        <f t="shared" si="23"/>
        <v>42.5</v>
      </c>
    </row>
    <row r="119" spans="1:32">
      <c r="A119" s="25">
        <v>117</v>
      </c>
      <c r="B119" s="60" t="s">
        <v>124</v>
      </c>
      <c r="C119" s="60">
        <v>2024010579</v>
      </c>
      <c r="D119" s="61"/>
      <c r="E119" s="61"/>
      <c r="F119" s="62">
        <f t="shared" ref="F119:F150" si="24">IF(E119&gt;20,20,E119)</f>
        <v>0</v>
      </c>
      <c r="G119" s="75" t="s">
        <v>1139</v>
      </c>
      <c r="H119" s="75">
        <v>2.5</v>
      </c>
      <c r="I119" s="63"/>
      <c r="J119" s="63"/>
      <c r="K119" s="63"/>
      <c r="L119" s="63"/>
      <c r="M119" s="63"/>
      <c r="N119" s="63"/>
      <c r="O119" s="62">
        <f t="shared" si="19"/>
        <v>2.5</v>
      </c>
      <c r="P119" s="67"/>
      <c r="Q119" s="67"/>
      <c r="R119" s="67"/>
      <c r="S119" s="67"/>
      <c r="T119" s="67"/>
      <c r="U119" s="67"/>
      <c r="V119" s="67"/>
      <c r="W119" s="67"/>
      <c r="X119" s="62">
        <f t="shared" si="20"/>
        <v>0</v>
      </c>
      <c r="Y119" s="72">
        <v>31</v>
      </c>
      <c r="Z119" s="73">
        <f t="shared" si="21"/>
        <v>20</v>
      </c>
      <c r="AA119" s="73" t="s">
        <v>1132</v>
      </c>
      <c r="AB119" s="73">
        <v>10</v>
      </c>
      <c r="AC119" s="73" t="s">
        <v>1133</v>
      </c>
      <c r="AD119" s="73">
        <v>10</v>
      </c>
      <c r="AE119" s="74">
        <f t="shared" si="22"/>
        <v>40</v>
      </c>
      <c r="AF119" s="25">
        <f t="shared" si="23"/>
        <v>42.5</v>
      </c>
    </row>
    <row r="120" spans="1:32">
      <c r="A120" s="25">
        <v>118</v>
      </c>
      <c r="B120" s="60" t="s">
        <v>132</v>
      </c>
      <c r="C120" s="60">
        <v>2024010580</v>
      </c>
      <c r="D120" s="61"/>
      <c r="E120" s="61"/>
      <c r="F120" s="62">
        <f t="shared" si="24"/>
        <v>0</v>
      </c>
      <c r="G120" s="75" t="s">
        <v>1139</v>
      </c>
      <c r="H120" s="75">
        <v>2.5</v>
      </c>
      <c r="I120" s="63"/>
      <c r="J120" s="63"/>
      <c r="K120" s="63"/>
      <c r="L120" s="63"/>
      <c r="M120" s="63"/>
      <c r="N120" s="63"/>
      <c r="O120" s="62">
        <f t="shared" si="19"/>
        <v>2.5</v>
      </c>
      <c r="P120" s="67"/>
      <c r="Q120" s="67"/>
      <c r="R120" s="67"/>
      <c r="S120" s="67"/>
      <c r="T120" s="67"/>
      <c r="U120" s="67"/>
      <c r="V120" s="67"/>
      <c r="W120" s="67"/>
      <c r="X120" s="62">
        <f t="shared" si="20"/>
        <v>0</v>
      </c>
      <c r="Y120" s="72">
        <v>49.5</v>
      </c>
      <c r="Z120" s="73">
        <f t="shared" si="21"/>
        <v>20</v>
      </c>
      <c r="AA120" s="73" t="s">
        <v>1132</v>
      </c>
      <c r="AB120" s="73">
        <v>10</v>
      </c>
      <c r="AC120" s="73" t="s">
        <v>1133</v>
      </c>
      <c r="AD120" s="73">
        <v>10</v>
      </c>
      <c r="AE120" s="74">
        <f t="shared" si="22"/>
        <v>40</v>
      </c>
      <c r="AF120" s="25">
        <f t="shared" si="23"/>
        <v>42.5</v>
      </c>
    </row>
    <row r="121" spans="1:32">
      <c r="A121" s="25">
        <v>119</v>
      </c>
      <c r="B121" s="60" t="s">
        <v>112</v>
      </c>
      <c r="C121" s="60">
        <v>2024010581</v>
      </c>
      <c r="D121" s="61"/>
      <c r="E121" s="61"/>
      <c r="F121" s="62">
        <f t="shared" si="24"/>
        <v>0</v>
      </c>
      <c r="G121" s="75" t="s">
        <v>1139</v>
      </c>
      <c r="H121" s="75">
        <v>2.5</v>
      </c>
      <c r="I121" s="63"/>
      <c r="J121" s="63"/>
      <c r="K121" s="63"/>
      <c r="L121" s="63"/>
      <c r="M121" s="63"/>
      <c r="N121" s="63"/>
      <c r="O121" s="62">
        <f t="shared" si="19"/>
        <v>2.5</v>
      </c>
      <c r="P121" s="67"/>
      <c r="Q121" s="67"/>
      <c r="R121" s="67"/>
      <c r="S121" s="67"/>
      <c r="T121" s="67"/>
      <c r="U121" s="67"/>
      <c r="V121" s="67"/>
      <c r="W121" s="67"/>
      <c r="X121" s="62">
        <f t="shared" si="20"/>
        <v>0</v>
      </c>
      <c r="Y121" s="72">
        <v>36</v>
      </c>
      <c r="Z121" s="73">
        <f t="shared" si="21"/>
        <v>20</v>
      </c>
      <c r="AA121" s="73" t="s">
        <v>1132</v>
      </c>
      <c r="AB121" s="73">
        <v>10</v>
      </c>
      <c r="AC121" s="73" t="s">
        <v>1133</v>
      </c>
      <c r="AD121" s="73">
        <v>10</v>
      </c>
      <c r="AE121" s="74">
        <f t="shared" si="22"/>
        <v>40</v>
      </c>
      <c r="AF121" s="25">
        <f t="shared" si="23"/>
        <v>42.5</v>
      </c>
    </row>
    <row r="122" spans="1:32">
      <c r="A122" s="25">
        <v>120</v>
      </c>
      <c r="B122" s="60" t="s">
        <v>54</v>
      </c>
      <c r="C122" s="60">
        <v>2024010582</v>
      </c>
      <c r="D122" s="61"/>
      <c r="E122" s="61"/>
      <c r="F122" s="62">
        <f t="shared" si="24"/>
        <v>0</v>
      </c>
      <c r="G122" s="75" t="s">
        <v>1139</v>
      </c>
      <c r="H122" s="75">
        <v>2.5</v>
      </c>
      <c r="I122" s="63"/>
      <c r="J122" s="63"/>
      <c r="K122" s="63"/>
      <c r="L122" s="63"/>
      <c r="M122" s="63"/>
      <c r="N122" s="63"/>
      <c r="O122" s="62">
        <f t="shared" si="19"/>
        <v>2.5</v>
      </c>
      <c r="P122" s="67"/>
      <c r="Q122" s="67"/>
      <c r="R122" s="67"/>
      <c r="S122" s="67"/>
      <c r="T122" s="67"/>
      <c r="U122" s="67"/>
      <c r="V122" s="67"/>
      <c r="W122" s="67"/>
      <c r="X122" s="62">
        <f t="shared" si="20"/>
        <v>0</v>
      </c>
      <c r="Y122" s="72">
        <v>90</v>
      </c>
      <c r="Z122" s="73">
        <f t="shared" si="21"/>
        <v>20</v>
      </c>
      <c r="AA122" s="73" t="s">
        <v>1132</v>
      </c>
      <c r="AB122" s="73">
        <v>10</v>
      </c>
      <c r="AC122" s="73" t="s">
        <v>1133</v>
      </c>
      <c r="AD122" s="73">
        <v>10</v>
      </c>
      <c r="AE122" s="74">
        <f t="shared" si="22"/>
        <v>40</v>
      </c>
      <c r="AF122" s="25">
        <f t="shared" si="23"/>
        <v>42.5</v>
      </c>
    </row>
    <row r="123" spans="1:32">
      <c r="A123" s="25">
        <v>121</v>
      </c>
      <c r="B123" s="60" t="s">
        <v>144</v>
      </c>
      <c r="C123" s="60">
        <v>2024010583</v>
      </c>
      <c r="D123" s="61"/>
      <c r="E123" s="61"/>
      <c r="F123" s="62">
        <f t="shared" si="24"/>
        <v>0</v>
      </c>
      <c r="G123" s="75" t="s">
        <v>1139</v>
      </c>
      <c r="H123" s="75">
        <v>2.5</v>
      </c>
      <c r="I123" s="63"/>
      <c r="J123" s="63"/>
      <c r="K123" s="63"/>
      <c r="L123" s="63"/>
      <c r="M123" s="63"/>
      <c r="N123" s="63"/>
      <c r="O123" s="62">
        <f t="shared" si="19"/>
        <v>2.5</v>
      </c>
      <c r="P123" s="69" t="s">
        <v>1136</v>
      </c>
      <c r="Q123" s="69">
        <v>2</v>
      </c>
      <c r="R123" s="67"/>
      <c r="S123" s="67"/>
      <c r="T123" s="67"/>
      <c r="U123" s="67"/>
      <c r="V123" s="67"/>
      <c r="W123" s="67"/>
      <c r="X123" s="62">
        <f t="shared" si="20"/>
        <v>2</v>
      </c>
      <c r="Y123" s="72">
        <v>79.5</v>
      </c>
      <c r="Z123" s="73">
        <f t="shared" si="21"/>
        <v>20</v>
      </c>
      <c r="AA123" s="73" t="s">
        <v>1132</v>
      </c>
      <c r="AB123" s="73">
        <v>10</v>
      </c>
      <c r="AC123" s="73" t="s">
        <v>1133</v>
      </c>
      <c r="AD123" s="73">
        <v>10</v>
      </c>
      <c r="AE123" s="74">
        <f t="shared" si="22"/>
        <v>40</v>
      </c>
      <c r="AF123" s="25">
        <f t="shared" si="23"/>
        <v>44.5</v>
      </c>
    </row>
    <row r="124" spans="1:32">
      <c r="A124" s="25">
        <v>122</v>
      </c>
      <c r="B124" s="60" t="s">
        <v>61</v>
      </c>
      <c r="C124" s="60">
        <v>2024010584</v>
      </c>
      <c r="D124" s="61"/>
      <c r="E124" s="61"/>
      <c r="F124" s="62">
        <f t="shared" si="24"/>
        <v>0</v>
      </c>
      <c r="G124" s="75" t="s">
        <v>1139</v>
      </c>
      <c r="H124" s="75">
        <v>2.5</v>
      </c>
      <c r="I124" s="63"/>
      <c r="J124" s="63"/>
      <c r="K124" s="63"/>
      <c r="L124" s="63"/>
      <c r="M124" s="63"/>
      <c r="N124" s="63"/>
      <c r="O124" s="62">
        <f t="shared" si="19"/>
        <v>2.5</v>
      </c>
      <c r="P124" s="69" t="s">
        <v>1136</v>
      </c>
      <c r="Q124" s="69">
        <v>2</v>
      </c>
      <c r="R124" s="67"/>
      <c r="S124" s="67"/>
      <c r="T124" s="67"/>
      <c r="U124" s="67"/>
      <c r="V124" s="67"/>
      <c r="W124" s="67"/>
      <c r="X124" s="62">
        <f t="shared" si="20"/>
        <v>2</v>
      </c>
      <c r="Y124" s="72">
        <v>195.5</v>
      </c>
      <c r="Z124" s="73">
        <f t="shared" si="21"/>
        <v>20</v>
      </c>
      <c r="AA124" s="73" t="s">
        <v>1132</v>
      </c>
      <c r="AB124" s="73">
        <v>10</v>
      </c>
      <c r="AC124" s="73" t="s">
        <v>1133</v>
      </c>
      <c r="AD124" s="73">
        <v>10</v>
      </c>
      <c r="AE124" s="74">
        <f t="shared" si="22"/>
        <v>40</v>
      </c>
      <c r="AF124" s="25">
        <f t="shared" si="23"/>
        <v>44.5</v>
      </c>
    </row>
    <row r="125" spans="1:32">
      <c r="A125" s="25">
        <v>123</v>
      </c>
      <c r="B125" s="60" t="s">
        <v>80</v>
      </c>
      <c r="C125" s="60">
        <v>2024010585</v>
      </c>
      <c r="D125" s="61"/>
      <c r="E125" s="61"/>
      <c r="F125" s="62">
        <f t="shared" si="24"/>
        <v>0</v>
      </c>
      <c r="G125" s="75" t="s">
        <v>1139</v>
      </c>
      <c r="H125" s="75">
        <v>2.5</v>
      </c>
      <c r="I125" s="63"/>
      <c r="J125" s="63"/>
      <c r="K125" s="63"/>
      <c r="L125" s="63"/>
      <c r="M125" s="63"/>
      <c r="N125" s="63"/>
      <c r="O125" s="62">
        <f t="shared" si="19"/>
        <v>2.5</v>
      </c>
      <c r="P125" s="69" t="s">
        <v>1136</v>
      </c>
      <c r="Q125" s="69">
        <v>2</v>
      </c>
      <c r="R125" s="67"/>
      <c r="S125" s="67"/>
      <c r="T125" s="67"/>
      <c r="U125" s="67"/>
      <c r="V125" s="67"/>
      <c r="W125" s="67"/>
      <c r="X125" s="62">
        <f t="shared" si="20"/>
        <v>2</v>
      </c>
      <c r="Y125" s="72">
        <v>61.5</v>
      </c>
      <c r="Z125" s="73">
        <f t="shared" si="21"/>
        <v>20</v>
      </c>
      <c r="AA125" s="73" t="s">
        <v>1132</v>
      </c>
      <c r="AB125" s="73">
        <v>10</v>
      </c>
      <c r="AC125" s="73" t="s">
        <v>1133</v>
      </c>
      <c r="AD125" s="73">
        <v>10</v>
      </c>
      <c r="AE125" s="74">
        <f t="shared" si="22"/>
        <v>40</v>
      </c>
      <c r="AF125" s="25">
        <f t="shared" si="23"/>
        <v>44.5</v>
      </c>
    </row>
    <row r="126" spans="1:32">
      <c r="A126" s="25">
        <v>124</v>
      </c>
      <c r="B126" s="60" t="s">
        <v>327</v>
      </c>
      <c r="C126" s="60">
        <v>2024010586</v>
      </c>
      <c r="D126" s="61"/>
      <c r="E126" s="61"/>
      <c r="F126" s="62">
        <f t="shared" si="24"/>
        <v>0</v>
      </c>
      <c r="G126" s="75" t="s">
        <v>1139</v>
      </c>
      <c r="H126" s="75">
        <v>2.5</v>
      </c>
      <c r="I126" s="63"/>
      <c r="J126" s="63"/>
      <c r="K126" s="63"/>
      <c r="L126" s="63"/>
      <c r="M126" s="63"/>
      <c r="N126" s="63"/>
      <c r="O126" s="62">
        <f t="shared" si="19"/>
        <v>2.5</v>
      </c>
      <c r="P126" s="67"/>
      <c r="Q126" s="67"/>
      <c r="R126" s="67"/>
      <c r="S126" s="67"/>
      <c r="T126" s="67"/>
      <c r="U126" s="67"/>
      <c r="V126" s="67"/>
      <c r="W126" s="67"/>
      <c r="X126" s="62">
        <f t="shared" si="20"/>
        <v>0</v>
      </c>
      <c r="Y126" s="72">
        <v>4</v>
      </c>
      <c r="Z126" s="73">
        <f t="shared" si="21"/>
        <v>4</v>
      </c>
      <c r="AA126" s="73" t="s">
        <v>1132</v>
      </c>
      <c r="AB126" s="73">
        <v>10</v>
      </c>
      <c r="AC126" s="73" t="s">
        <v>1133</v>
      </c>
      <c r="AD126" s="73">
        <v>10</v>
      </c>
      <c r="AE126" s="74">
        <f t="shared" si="22"/>
        <v>24</v>
      </c>
      <c r="AF126" s="25">
        <f t="shared" si="23"/>
        <v>26.5</v>
      </c>
    </row>
    <row r="127" spans="1:32">
      <c r="A127" s="25">
        <v>125</v>
      </c>
      <c r="B127" s="60" t="s">
        <v>367</v>
      </c>
      <c r="C127" s="60">
        <v>2024010587</v>
      </c>
      <c r="D127" s="61"/>
      <c r="E127" s="61"/>
      <c r="F127" s="62">
        <f t="shared" si="24"/>
        <v>0</v>
      </c>
      <c r="G127" s="63"/>
      <c r="H127" s="63"/>
      <c r="I127" s="63"/>
      <c r="J127" s="63"/>
      <c r="K127" s="63"/>
      <c r="L127" s="63"/>
      <c r="M127" s="63"/>
      <c r="N127" s="63"/>
      <c r="O127" s="62">
        <f t="shared" si="19"/>
        <v>0</v>
      </c>
      <c r="P127" s="67"/>
      <c r="Q127" s="67"/>
      <c r="R127" s="67"/>
      <c r="S127" s="67"/>
      <c r="T127" s="67"/>
      <c r="U127" s="67"/>
      <c r="V127" s="67"/>
      <c r="W127" s="67"/>
      <c r="X127" s="62">
        <f t="shared" si="20"/>
        <v>0</v>
      </c>
      <c r="Y127" s="72">
        <v>0</v>
      </c>
      <c r="Z127" s="73">
        <f t="shared" si="21"/>
        <v>0</v>
      </c>
      <c r="AA127" s="73" t="s">
        <v>1132</v>
      </c>
      <c r="AB127" s="73">
        <v>10</v>
      </c>
      <c r="AC127" s="73" t="s">
        <v>1133</v>
      </c>
      <c r="AD127" s="73">
        <v>10</v>
      </c>
      <c r="AE127" s="74">
        <f t="shared" si="22"/>
        <v>20</v>
      </c>
      <c r="AF127" s="25">
        <f t="shared" si="23"/>
        <v>20</v>
      </c>
    </row>
    <row r="128" spans="1:32">
      <c r="A128" s="25">
        <v>126</v>
      </c>
      <c r="B128" s="60" t="s">
        <v>146</v>
      </c>
      <c r="C128" s="60">
        <v>2024010588</v>
      </c>
      <c r="D128" s="61"/>
      <c r="E128" s="61"/>
      <c r="F128" s="62">
        <f t="shared" si="24"/>
        <v>0</v>
      </c>
      <c r="G128" s="75" t="s">
        <v>1139</v>
      </c>
      <c r="H128" s="75">
        <v>2.5</v>
      </c>
      <c r="I128" s="63"/>
      <c r="J128" s="63"/>
      <c r="K128" s="63"/>
      <c r="L128" s="63"/>
      <c r="M128" s="63"/>
      <c r="N128" s="63"/>
      <c r="O128" s="62">
        <f t="shared" si="19"/>
        <v>2.5</v>
      </c>
      <c r="P128" s="67"/>
      <c r="Q128" s="67"/>
      <c r="R128" s="67"/>
      <c r="S128" s="67"/>
      <c r="T128" s="67"/>
      <c r="U128" s="67"/>
      <c r="V128" s="67"/>
      <c r="W128" s="67"/>
      <c r="X128" s="62">
        <f t="shared" si="20"/>
        <v>0</v>
      </c>
      <c r="Y128" s="72">
        <v>43</v>
      </c>
      <c r="Z128" s="73">
        <f t="shared" si="21"/>
        <v>20</v>
      </c>
      <c r="AA128" s="73" t="s">
        <v>1132</v>
      </c>
      <c r="AB128" s="73">
        <v>10</v>
      </c>
      <c r="AC128" s="73" t="s">
        <v>1133</v>
      </c>
      <c r="AD128" s="73">
        <v>10</v>
      </c>
      <c r="AE128" s="74">
        <f t="shared" si="22"/>
        <v>40</v>
      </c>
      <c r="AF128" s="25">
        <f t="shared" si="23"/>
        <v>42.5</v>
      </c>
    </row>
    <row r="129" spans="1:32">
      <c r="A129" s="25">
        <v>127</v>
      </c>
      <c r="B129" s="60" t="s">
        <v>177</v>
      </c>
      <c r="C129" s="60">
        <v>2024010589</v>
      </c>
      <c r="D129" s="61"/>
      <c r="E129" s="61"/>
      <c r="F129" s="62">
        <f t="shared" si="24"/>
        <v>0</v>
      </c>
      <c r="G129" s="75" t="s">
        <v>1139</v>
      </c>
      <c r="H129" s="75">
        <v>2.5</v>
      </c>
      <c r="I129" s="63"/>
      <c r="J129" s="63"/>
      <c r="K129" s="63"/>
      <c r="L129" s="63"/>
      <c r="M129" s="63"/>
      <c r="N129" s="63"/>
      <c r="O129" s="62">
        <f t="shared" si="19"/>
        <v>2.5</v>
      </c>
      <c r="P129" s="67"/>
      <c r="Q129" s="67"/>
      <c r="R129" s="67"/>
      <c r="S129" s="67"/>
      <c r="T129" s="67"/>
      <c r="U129" s="67"/>
      <c r="V129" s="67"/>
      <c r="W129" s="67"/>
      <c r="X129" s="62">
        <f t="shared" si="20"/>
        <v>0</v>
      </c>
      <c r="Y129" s="72">
        <v>14.5</v>
      </c>
      <c r="Z129" s="73">
        <f t="shared" si="21"/>
        <v>14.5</v>
      </c>
      <c r="AA129" s="73" t="s">
        <v>1132</v>
      </c>
      <c r="AB129" s="73">
        <v>10</v>
      </c>
      <c r="AC129" s="73" t="s">
        <v>1133</v>
      </c>
      <c r="AD129" s="73">
        <v>10</v>
      </c>
      <c r="AE129" s="74">
        <f t="shared" si="22"/>
        <v>34.5</v>
      </c>
      <c r="AF129" s="25">
        <f t="shared" si="23"/>
        <v>37</v>
      </c>
    </row>
    <row r="130" spans="1:32">
      <c r="A130" s="25">
        <v>128</v>
      </c>
      <c r="B130" s="60" t="s">
        <v>52</v>
      </c>
      <c r="C130" s="60">
        <v>2024010590</v>
      </c>
      <c r="D130" s="61"/>
      <c r="E130" s="61"/>
      <c r="F130" s="62">
        <f t="shared" si="24"/>
        <v>0</v>
      </c>
      <c r="G130" s="75" t="s">
        <v>1139</v>
      </c>
      <c r="H130" s="75">
        <v>2.5</v>
      </c>
      <c r="I130" s="63"/>
      <c r="J130" s="63"/>
      <c r="K130" s="63"/>
      <c r="L130" s="63"/>
      <c r="M130" s="63"/>
      <c r="N130" s="63"/>
      <c r="O130" s="62">
        <f t="shared" si="19"/>
        <v>2.5</v>
      </c>
      <c r="P130" s="68" t="s">
        <v>1138</v>
      </c>
      <c r="Q130" s="68">
        <v>1.5</v>
      </c>
      <c r="R130" s="67"/>
      <c r="S130" s="67"/>
      <c r="T130" s="67"/>
      <c r="U130" s="67"/>
      <c r="V130" s="67"/>
      <c r="W130" s="67"/>
      <c r="X130" s="62">
        <f t="shared" si="20"/>
        <v>1.5</v>
      </c>
      <c r="Y130" s="72">
        <v>54.5</v>
      </c>
      <c r="Z130" s="73">
        <f t="shared" si="21"/>
        <v>20</v>
      </c>
      <c r="AA130" s="73" t="s">
        <v>1132</v>
      </c>
      <c r="AB130" s="73">
        <v>10</v>
      </c>
      <c r="AC130" s="73" t="s">
        <v>1133</v>
      </c>
      <c r="AD130" s="73">
        <v>10</v>
      </c>
      <c r="AE130" s="74">
        <f t="shared" si="22"/>
        <v>40</v>
      </c>
      <c r="AF130" s="25">
        <f t="shared" si="23"/>
        <v>44</v>
      </c>
    </row>
    <row r="131" spans="1:32">
      <c r="A131" s="25">
        <v>129</v>
      </c>
      <c r="B131" s="60" t="s">
        <v>246</v>
      </c>
      <c r="C131" s="60">
        <v>2024010591</v>
      </c>
      <c r="D131" s="61"/>
      <c r="E131" s="61"/>
      <c r="F131" s="62">
        <f t="shared" si="24"/>
        <v>0</v>
      </c>
      <c r="G131" s="75" t="s">
        <v>1139</v>
      </c>
      <c r="H131" s="75">
        <v>2.5</v>
      </c>
      <c r="I131" s="63"/>
      <c r="J131" s="63"/>
      <c r="K131" s="63"/>
      <c r="L131" s="63"/>
      <c r="M131" s="63"/>
      <c r="N131" s="63"/>
      <c r="O131" s="62">
        <f t="shared" si="19"/>
        <v>2.5</v>
      </c>
      <c r="P131" s="67"/>
      <c r="Q131" s="67"/>
      <c r="R131" s="67"/>
      <c r="S131" s="67"/>
      <c r="T131" s="67"/>
      <c r="U131" s="67"/>
      <c r="V131" s="67"/>
      <c r="W131" s="67"/>
      <c r="X131" s="62">
        <f t="shared" si="20"/>
        <v>0</v>
      </c>
      <c r="Y131" s="72">
        <v>44.5</v>
      </c>
      <c r="Z131" s="73">
        <f t="shared" si="21"/>
        <v>20</v>
      </c>
      <c r="AA131" s="73" t="s">
        <v>1132</v>
      </c>
      <c r="AB131" s="73">
        <v>10</v>
      </c>
      <c r="AC131" s="73" t="s">
        <v>1133</v>
      </c>
      <c r="AD131" s="73">
        <v>10</v>
      </c>
      <c r="AE131" s="74">
        <f t="shared" si="22"/>
        <v>40</v>
      </c>
      <c r="AF131" s="25">
        <f t="shared" si="23"/>
        <v>42.5</v>
      </c>
    </row>
    <row r="132" spans="1:32">
      <c r="A132" s="25">
        <v>130</v>
      </c>
      <c r="B132" s="60" t="s">
        <v>285</v>
      </c>
      <c r="C132" s="60">
        <v>2024010592</v>
      </c>
      <c r="D132" s="61"/>
      <c r="E132" s="61"/>
      <c r="F132" s="62">
        <f t="shared" si="24"/>
        <v>0</v>
      </c>
      <c r="G132" s="75" t="s">
        <v>1139</v>
      </c>
      <c r="H132" s="75">
        <v>2.5</v>
      </c>
      <c r="I132" s="63"/>
      <c r="J132" s="63"/>
      <c r="K132" s="63"/>
      <c r="L132" s="63"/>
      <c r="M132" s="63"/>
      <c r="N132" s="63"/>
      <c r="O132" s="62">
        <f t="shared" ref="O132:O163" si="25">H132+J132+L132+N132</f>
        <v>2.5</v>
      </c>
      <c r="P132" s="68" t="s">
        <v>1134</v>
      </c>
      <c r="Q132" s="67">
        <v>1</v>
      </c>
      <c r="R132" s="67"/>
      <c r="S132" s="67"/>
      <c r="T132" s="67"/>
      <c r="U132" s="67"/>
      <c r="V132" s="67"/>
      <c r="W132" s="67"/>
      <c r="X132" s="62">
        <f t="shared" ref="X132:X163" si="26">Q132+S132+U132+W132</f>
        <v>1</v>
      </c>
      <c r="Y132" s="72">
        <v>68</v>
      </c>
      <c r="Z132" s="73">
        <f t="shared" ref="Z132:Z179" si="27">IF(Y132&gt;20,20,Y132)</f>
        <v>20</v>
      </c>
      <c r="AA132" s="73" t="s">
        <v>1132</v>
      </c>
      <c r="AB132" s="73">
        <v>10</v>
      </c>
      <c r="AC132" s="73" t="s">
        <v>1133</v>
      </c>
      <c r="AD132" s="73">
        <v>10</v>
      </c>
      <c r="AE132" s="74">
        <f t="shared" ref="AE132:AE163" si="28">Z132+AB132+AD132</f>
        <v>40</v>
      </c>
      <c r="AF132" s="25">
        <f t="shared" ref="AF132:AF163" si="29">F132+O132+X132+AE132</f>
        <v>43.5</v>
      </c>
    </row>
    <row r="133" spans="1:32">
      <c r="A133" s="25">
        <v>131</v>
      </c>
      <c r="B133" s="60" t="s">
        <v>85</v>
      </c>
      <c r="C133" s="60">
        <v>2024010593</v>
      </c>
      <c r="D133" s="61"/>
      <c r="E133" s="61"/>
      <c r="F133" s="62">
        <f t="shared" si="24"/>
        <v>0</v>
      </c>
      <c r="G133" s="75" t="s">
        <v>1139</v>
      </c>
      <c r="H133" s="75">
        <v>2.5</v>
      </c>
      <c r="I133" s="63"/>
      <c r="J133" s="63"/>
      <c r="K133" s="63"/>
      <c r="L133" s="63"/>
      <c r="M133" s="63"/>
      <c r="N133" s="63"/>
      <c r="O133" s="62">
        <f t="shared" si="25"/>
        <v>2.5</v>
      </c>
      <c r="P133" s="68" t="s">
        <v>1134</v>
      </c>
      <c r="Q133" s="67">
        <v>1</v>
      </c>
      <c r="R133" s="70" t="s">
        <v>1137</v>
      </c>
      <c r="S133" s="67">
        <v>2</v>
      </c>
      <c r="T133" s="67"/>
      <c r="U133" s="67"/>
      <c r="V133" s="67"/>
      <c r="W133" s="67"/>
      <c r="X133" s="62">
        <f t="shared" si="26"/>
        <v>3</v>
      </c>
      <c r="Y133" s="72">
        <v>116.5</v>
      </c>
      <c r="Z133" s="73">
        <f t="shared" si="27"/>
        <v>20</v>
      </c>
      <c r="AA133" s="73" t="s">
        <v>1132</v>
      </c>
      <c r="AB133" s="73">
        <v>10</v>
      </c>
      <c r="AC133" s="73" t="s">
        <v>1133</v>
      </c>
      <c r="AD133" s="73">
        <v>10</v>
      </c>
      <c r="AE133" s="74">
        <f t="shared" si="28"/>
        <v>40</v>
      </c>
      <c r="AF133" s="25">
        <f t="shared" si="29"/>
        <v>45.5</v>
      </c>
    </row>
    <row r="134" spans="1:32">
      <c r="A134" s="25">
        <v>132</v>
      </c>
      <c r="B134" s="60" t="s">
        <v>230</v>
      </c>
      <c r="C134" s="60">
        <v>2024010594</v>
      </c>
      <c r="D134" s="61"/>
      <c r="E134" s="61"/>
      <c r="F134" s="62">
        <f t="shared" si="24"/>
        <v>0</v>
      </c>
      <c r="G134" s="75" t="s">
        <v>1139</v>
      </c>
      <c r="H134" s="75">
        <v>2.5</v>
      </c>
      <c r="I134" s="63"/>
      <c r="J134" s="63"/>
      <c r="K134" s="63"/>
      <c r="L134" s="63"/>
      <c r="M134" s="63"/>
      <c r="N134" s="63"/>
      <c r="O134" s="62">
        <f t="shared" si="25"/>
        <v>2.5</v>
      </c>
      <c r="P134" s="67"/>
      <c r="Q134" s="67"/>
      <c r="R134" s="67"/>
      <c r="S134" s="67"/>
      <c r="T134" s="67"/>
      <c r="U134" s="67"/>
      <c r="V134" s="67"/>
      <c r="W134" s="67"/>
      <c r="X134" s="62">
        <f t="shared" si="26"/>
        <v>0</v>
      </c>
      <c r="Y134" s="72">
        <v>17.5</v>
      </c>
      <c r="Z134" s="73">
        <f t="shared" si="27"/>
        <v>17.5</v>
      </c>
      <c r="AA134" s="73" t="s">
        <v>1132</v>
      </c>
      <c r="AB134" s="73">
        <v>10</v>
      </c>
      <c r="AC134" s="73" t="s">
        <v>1133</v>
      </c>
      <c r="AD134" s="73">
        <v>10</v>
      </c>
      <c r="AE134" s="74">
        <f t="shared" si="28"/>
        <v>37.5</v>
      </c>
      <c r="AF134" s="25">
        <f t="shared" si="29"/>
        <v>40</v>
      </c>
    </row>
    <row r="135" spans="1:32">
      <c r="A135" s="25">
        <v>133</v>
      </c>
      <c r="B135" s="60" t="s">
        <v>262</v>
      </c>
      <c r="C135" s="60">
        <v>2024010595</v>
      </c>
      <c r="D135" s="61"/>
      <c r="E135" s="61"/>
      <c r="F135" s="62">
        <f t="shared" si="24"/>
        <v>0</v>
      </c>
      <c r="G135" s="75" t="s">
        <v>1139</v>
      </c>
      <c r="H135" s="75">
        <v>2.5</v>
      </c>
      <c r="I135" s="63"/>
      <c r="J135" s="63"/>
      <c r="K135" s="63"/>
      <c r="L135" s="63"/>
      <c r="M135" s="63"/>
      <c r="N135" s="63"/>
      <c r="O135" s="62">
        <f t="shared" si="25"/>
        <v>2.5</v>
      </c>
      <c r="P135" s="69" t="s">
        <v>1136</v>
      </c>
      <c r="Q135" s="69">
        <v>2</v>
      </c>
      <c r="R135" s="70" t="s">
        <v>1137</v>
      </c>
      <c r="S135" s="67">
        <v>2</v>
      </c>
      <c r="T135" s="67"/>
      <c r="U135" s="67"/>
      <c r="V135" s="67"/>
      <c r="W135" s="67"/>
      <c r="X135" s="62">
        <f t="shared" si="26"/>
        <v>4</v>
      </c>
      <c r="Y135" s="72">
        <v>40.5</v>
      </c>
      <c r="Z135" s="73">
        <f t="shared" si="27"/>
        <v>20</v>
      </c>
      <c r="AA135" s="73" t="s">
        <v>1132</v>
      </c>
      <c r="AB135" s="73">
        <v>10</v>
      </c>
      <c r="AC135" s="73" t="s">
        <v>1133</v>
      </c>
      <c r="AD135" s="73">
        <v>10</v>
      </c>
      <c r="AE135" s="74">
        <f t="shared" si="28"/>
        <v>40</v>
      </c>
      <c r="AF135" s="25">
        <f t="shared" si="29"/>
        <v>46.5</v>
      </c>
    </row>
    <row r="136" spans="1:32">
      <c r="A136" s="25">
        <v>134</v>
      </c>
      <c r="B136" s="60" t="s">
        <v>152</v>
      </c>
      <c r="C136" s="60">
        <v>2024010596</v>
      </c>
      <c r="D136" s="61"/>
      <c r="E136" s="61"/>
      <c r="F136" s="62">
        <f t="shared" si="24"/>
        <v>0</v>
      </c>
      <c r="G136" s="75" t="s">
        <v>1139</v>
      </c>
      <c r="H136" s="75">
        <v>2.5</v>
      </c>
      <c r="I136" s="63"/>
      <c r="J136" s="63"/>
      <c r="K136" s="63"/>
      <c r="L136" s="63"/>
      <c r="M136" s="63"/>
      <c r="N136" s="63"/>
      <c r="O136" s="62">
        <f t="shared" si="25"/>
        <v>2.5</v>
      </c>
      <c r="P136" s="67"/>
      <c r="Q136" s="67"/>
      <c r="R136" s="67"/>
      <c r="S136" s="67"/>
      <c r="T136" s="67"/>
      <c r="U136" s="67"/>
      <c r="V136" s="67"/>
      <c r="W136" s="67"/>
      <c r="X136" s="62">
        <f t="shared" si="26"/>
        <v>0</v>
      </c>
      <c r="Y136" s="72">
        <v>34</v>
      </c>
      <c r="Z136" s="73">
        <f t="shared" si="27"/>
        <v>20</v>
      </c>
      <c r="AA136" s="73" t="s">
        <v>1132</v>
      </c>
      <c r="AB136" s="73">
        <v>10</v>
      </c>
      <c r="AC136" s="73" t="s">
        <v>1133</v>
      </c>
      <c r="AD136" s="73">
        <v>10</v>
      </c>
      <c r="AE136" s="74">
        <f t="shared" si="28"/>
        <v>40</v>
      </c>
      <c r="AF136" s="25">
        <f t="shared" si="29"/>
        <v>42.5</v>
      </c>
    </row>
    <row r="137" spans="1:32">
      <c r="A137" s="25">
        <v>135</v>
      </c>
      <c r="B137" s="60" t="s">
        <v>198</v>
      </c>
      <c r="C137" s="60">
        <v>2024010597</v>
      </c>
      <c r="D137" s="61"/>
      <c r="E137" s="61"/>
      <c r="F137" s="62">
        <f t="shared" si="24"/>
        <v>0</v>
      </c>
      <c r="G137" s="63"/>
      <c r="H137" s="63"/>
      <c r="I137" s="63"/>
      <c r="J137" s="63"/>
      <c r="K137" s="63"/>
      <c r="L137" s="63"/>
      <c r="M137" s="63"/>
      <c r="N137" s="63"/>
      <c r="O137" s="62">
        <f t="shared" si="25"/>
        <v>0</v>
      </c>
      <c r="P137" s="67"/>
      <c r="Q137" s="67"/>
      <c r="R137" s="67"/>
      <c r="S137" s="67"/>
      <c r="T137" s="67"/>
      <c r="U137" s="67"/>
      <c r="V137" s="67"/>
      <c r="W137" s="67"/>
      <c r="X137" s="62">
        <f t="shared" si="26"/>
        <v>0</v>
      </c>
      <c r="Y137" s="72">
        <v>24.5</v>
      </c>
      <c r="Z137" s="73">
        <f t="shared" si="27"/>
        <v>20</v>
      </c>
      <c r="AA137" s="73" t="s">
        <v>1132</v>
      </c>
      <c r="AB137" s="73">
        <v>10</v>
      </c>
      <c r="AC137" s="73" t="s">
        <v>1133</v>
      </c>
      <c r="AD137" s="73">
        <v>10</v>
      </c>
      <c r="AE137" s="74">
        <f t="shared" si="28"/>
        <v>40</v>
      </c>
      <c r="AF137" s="25">
        <f t="shared" si="29"/>
        <v>40</v>
      </c>
    </row>
    <row r="138" spans="1:32">
      <c r="A138" s="25">
        <v>136</v>
      </c>
      <c r="B138" s="60" t="s">
        <v>175</v>
      </c>
      <c r="C138" s="60">
        <v>2024010598</v>
      </c>
      <c r="D138" s="61"/>
      <c r="E138" s="61"/>
      <c r="F138" s="62">
        <f t="shared" si="24"/>
        <v>0</v>
      </c>
      <c r="G138" s="75" t="s">
        <v>1139</v>
      </c>
      <c r="H138" s="75">
        <v>2.5</v>
      </c>
      <c r="I138" s="63"/>
      <c r="J138" s="63"/>
      <c r="K138" s="63"/>
      <c r="L138" s="63"/>
      <c r="M138" s="63"/>
      <c r="N138" s="63"/>
      <c r="O138" s="62">
        <f t="shared" si="25"/>
        <v>2.5</v>
      </c>
      <c r="P138" s="68" t="s">
        <v>1138</v>
      </c>
      <c r="Q138" s="68">
        <v>1.5</v>
      </c>
      <c r="R138" s="67"/>
      <c r="S138" s="67"/>
      <c r="T138" s="67"/>
      <c r="U138" s="67"/>
      <c r="V138" s="67"/>
      <c r="W138" s="67"/>
      <c r="X138" s="62">
        <f t="shared" si="26"/>
        <v>1.5</v>
      </c>
      <c r="Y138" s="72">
        <v>25.5</v>
      </c>
      <c r="Z138" s="73">
        <f t="shared" si="27"/>
        <v>20</v>
      </c>
      <c r="AA138" s="73" t="s">
        <v>1132</v>
      </c>
      <c r="AB138" s="73">
        <v>10</v>
      </c>
      <c r="AC138" s="73" t="s">
        <v>1133</v>
      </c>
      <c r="AD138" s="73">
        <v>10</v>
      </c>
      <c r="AE138" s="74">
        <f t="shared" si="28"/>
        <v>40</v>
      </c>
      <c r="AF138" s="25">
        <f t="shared" si="29"/>
        <v>44</v>
      </c>
    </row>
    <row r="139" spans="1:32">
      <c r="A139" s="25">
        <v>137</v>
      </c>
      <c r="B139" s="60" t="s">
        <v>69</v>
      </c>
      <c r="C139" s="60">
        <v>2024010599</v>
      </c>
      <c r="D139" s="61"/>
      <c r="E139" s="61"/>
      <c r="F139" s="62">
        <f t="shared" si="24"/>
        <v>0</v>
      </c>
      <c r="G139" s="63"/>
      <c r="H139" s="63"/>
      <c r="I139" s="63"/>
      <c r="J139" s="63"/>
      <c r="K139" s="63"/>
      <c r="L139" s="63"/>
      <c r="M139" s="63"/>
      <c r="N139" s="63"/>
      <c r="O139" s="62">
        <f t="shared" si="25"/>
        <v>0</v>
      </c>
      <c r="P139" s="67"/>
      <c r="Q139" s="67"/>
      <c r="R139" s="67"/>
      <c r="S139" s="67"/>
      <c r="T139" s="67"/>
      <c r="U139" s="67"/>
      <c r="V139" s="67"/>
      <c r="W139" s="67"/>
      <c r="X139" s="62">
        <f t="shared" si="26"/>
        <v>0</v>
      </c>
      <c r="Y139" s="72">
        <v>43.5</v>
      </c>
      <c r="Z139" s="73">
        <f t="shared" si="27"/>
        <v>20</v>
      </c>
      <c r="AA139" s="73" t="s">
        <v>1132</v>
      </c>
      <c r="AB139" s="73">
        <v>10</v>
      </c>
      <c r="AC139" s="73" t="s">
        <v>1133</v>
      </c>
      <c r="AD139" s="73">
        <v>10</v>
      </c>
      <c r="AE139" s="74">
        <f t="shared" si="28"/>
        <v>40</v>
      </c>
      <c r="AF139" s="25">
        <f t="shared" si="29"/>
        <v>40</v>
      </c>
    </row>
    <row r="140" spans="1:32">
      <c r="A140" s="25">
        <v>138</v>
      </c>
      <c r="B140" s="60" t="s">
        <v>182</v>
      </c>
      <c r="C140" s="60">
        <v>2024010601</v>
      </c>
      <c r="D140" s="61"/>
      <c r="E140" s="61"/>
      <c r="F140" s="62">
        <f t="shared" si="24"/>
        <v>0</v>
      </c>
      <c r="G140" s="75" t="s">
        <v>1139</v>
      </c>
      <c r="H140" s="75">
        <v>2.5</v>
      </c>
      <c r="I140" s="63"/>
      <c r="J140" s="63"/>
      <c r="K140" s="63"/>
      <c r="L140" s="63"/>
      <c r="M140" s="63"/>
      <c r="N140" s="63"/>
      <c r="O140" s="62">
        <f t="shared" si="25"/>
        <v>2.5</v>
      </c>
      <c r="P140" s="68" t="s">
        <v>1138</v>
      </c>
      <c r="Q140" s="68">
        <v>1.5</v>
      </c>
      <c r="R140" s="67"/>
      <c r="S140" s="67"/>
      <c r="T140" s="67"/>
      <c r="U140" s="67"/>
      <c r="V140" s="67"/>
      <c r="W140" s="67"/>
      <c r="X140" s="62">
        <f t="shared" si="26"/>
        <v>1.5</v>
      </c>
      <c r="Y140" s="72">
        <v>36</v>
      </c>
      <c r="Z140" s="73">
        <f t="shared" si="27"/>
        <v>20</v>
      </c>
      <c r="AA140" s="73" t="s">
        <v>1132</v>
      </c>
      <c r="AB140" s="73">
        <v>10</v>
      </c>
      <c r="AC140" s="73" t="s">
        <v>1133</v>
      </c>
      <c r="AD140" s="73">
        <v>10</v>
      </c>
      <c r="AE140" s="74">
        <f t="shared" si="28"/>
        <v>40</v>
      </c>
      <c r="AF140" s="25">
        <f t="shared" si="29"/>
        <v>44</v>
      </c>
    </row>
    <row r="141" spans="1:32">
      <c r="A141" s="25">
        <v>139</v>
      </c>
      <c r="B141" s="60" t="s">
        <v>322</v>
      </c>
      <c r="C141" s="60">
        <v>2024010602</v>
      </c>
      <c r="D141" s="61"/>
      <c r="E141" s="61"/>
      <c r="F141" s="62">
        <f t="shared" si="24"/>
        <v>0</v>
      </c>
      <c r="G141" s="75" t="s">
        <v>1139</v>
      </c>
      <c r="H141" s="75">
        <v>2.5</v>
      </c>
      <c r="I141" s="63"/>
      <c r="J141" s="63"/>
      <c r="K141" s="63"/>
      <c r="L141" s="63"/>
      <c r="M141" s="63"/>
      <c r="N141" s="63"/>
      <c r="O141" s="62">
        <f t="shared" si="25"/>
        <v>2.5</v>
      </c>
      <c r="P141" s="67"/>
      <c r="Q141" s="67"/>
      <c r="R141" s="67"/>
      <c r="S141" s="67"/>
      <c r="T141" s="67"/>
      <c r="U141" s="67"/>
      <c r="V141" s="67"/>
      <c r="W141" s="67"/>
      <c r="X141" s="62">
        <f t="shared" si="26"/>
        <v>0</v>
      </c>
      <c r="Y141" s="72">
        <v>29</v>
      </c>
      <c r="Z141" s="73">
        <f t="shared" si="27"/>
        <v>20</v>
      </c>
      <c r="AA141" s="73" t="s">
        <v>1132</v>
      </c>
      <c r="AB141" s="73">
        <v>10</v>
      </c>
      <c r="AC141" s="73" t="s">
        <v>1133</v>
      </c>
      <c r="AD141" s="73">
        <v>10</v>
      </c>
      <c r="AE141" s="74">
        <f t="shared" si="28"/>
        <v>40</v>
      </c>
      <c r="AF141" s="25">
        <f t="shared" si="29"/>
        <v>42.5</v>
      </c>
    </row>
    <row r="142" spans="1:32">
      <c r="A142" s="25">
        <v>140</v>
      </c>
      <c r="B142" s="60" t="s">
        <v>268</v>
      </c>
      <c r="C142" s="60">
        <v>2024010603</v>
      </c>
      <c r="D142" s="61"/>
      <c r="E142" s="61"/>
      <c r="F142" s="62">
        <f t="shared" si="24"/>
        <v>0</v>
      </c>
      <c r="G142" s="75" t="s">
        <v>1139</v>
      </c>
      <c r="H142" s="75">
        <v>2.5</v>
      </c>
      <c r="I142" s="63"/>
      <c r="J142" s="63"/>
      <c r="K142" s="63"/>
      <c r="L142" s="63"/>
      <c r="M142" s="63"/>
      <c r="N142" s="63"/>
      <c r="O142" s="62">
        <f t="shared" si="25"/>
        <v>2.5</v>
      </c>
      <c r="P142" s="67"/>
      <c r="Q142" s="67"/>
      <c r="R142" s="67"/>
      <c r="S142" s="67"/>
      <c r="T142" s="67"/>
      <c r="U142" s="67"/>
      <c r="V142" s="67"/>
      <c r="W142" s="67"/>
      <c r="X142" s="62">
        <f t="shared" si="26"/>
        <v>0</v>
      </c>
      <c r="Y142" s="72">
        <v>36</v>
      </c>
      <c r="Z142" s="73">
        <f t="shared" si="27"/>
        <v>20</v>
      </c>
      <c r="AA142" s="73" t="s">
        <v>1132</v>
      </c>
      <c r="AB142" s="73">
        <v>10</v>
      </c>
      <c r="AC142" s="73" t="s">
        <v>1133</v>
      </c>
      <c r="AD142" s="73">
        <v>10</v>
      </c>
      <c r="AE142" s="74">
        <f t="shared" si="28"/>
        <v>40</v>
      </c>
      <c r="AF142" s="25">
        <f t="shared" si="29"/>
        <v>42.5</v>
      </c>
    </row>
    <row r="143" spans="1:32">
      <c r="A143" s="25">
        <v>141</v>
      </c>
      <c r="B143" s="60" t="s">
        <v>228</v>
      </c>
      <c r="C143" s="60">
        <v>2024010604</v>
      </c>
      <c r="D143" s="61"/>
      <c r="E143" s="61"/>
      <c r="F143" s="62">
        <f t="shared" si="24"/>
        <v>0</v>
      </c>
      <c r="G143" s="75" t="s">
        <v>1139</v>
      </c>
      <c r="H143" s="75">
        <v>2.5</v>
      </c>
      <c r="I143" s="63"/>
      <c r="J143" s="63"/>
      <c r="K143" s="63"/>
      <c r="L143" s="63"/>
      <c r="M143" s="63"/>
      <c r="N143" s="63"/>
      <c r="O143" s="62">
        <f t="shared" si="25"/>
        <v>2.5</v>
      </c>
      <c r="P143" s="67"/>
      <c r="Q143" s="67"/>
      <c r="R143" s="67"/>
      <c r="S143" s="67"/>
      <c r="T143" s="67"/>
      <c r="U143" s="67"/>
      <c r="V143" s="67"/>
      <c r="W143" s="67"/>
      <c r="X143" s="62">
        <f t="shared" si="26"/>
        <v>0</v>
      </c>
      <c r="Y143" s="72">
        <v>98.5</v>
      </c>
      <c r="Z143" s="73">
        <f t="shared" si="27"/>
        <v>20</v>
      </c>
      <c r="AA143" s="73" t="s">
        <v>1132</v>
      </c>
      <c r="AB143" s="73">
        <v>10</v>
      </c>
      <c r="AC143" s="73" t="s">
        <v>1133</v>
      </c>
      <c r="AD143" s="73">
        <v>10</v>
      </c>
      <c r="AE143" s="74">
        <f t="shared" si="28"/>
        <v>40</v>
      </c>
      <c r="AF143" s="25">
        <f t="shared" si="29"/>
        <v>42.5</v>
      </c>
    </row>
    <row r="144" spans="1:32">
      <c r="A144" s="25">
        <v>142</v>
      </c>
      <c r="B144" s="60" t="s">
        <v>106</v>
      </c>
      <c r="C144" s="60">
        <v>2024010605</v>
      </c>
      <c r="D144" s="64" t="s">
        <v>1121</v>
      </c>
      <c r="E144" s="61">
        <v>16</v>
      </c>
      <c r="F144" s="62">
        <f t="shared" si="24"/>
        <v>16</v>
      </c>
      <c r="G144" s="75" t="s">
        <v>1139</v>
      </c>
      <c r="H144" s="75">
        <v>2.5</v>
      </c>
      <c r="I144" s="63"/>
      <c r="J144" s="63"/>
      <c r="K144" s="63"/>
      <c r="L144" s="63"/>
      <c r="M144" s="63"/>
      <c r="N144" s="63"/>
      <c r="O144" s="62">
        <f t="shared" si="25"/>
        <v>2.5</v>
      </c>
      <c r="P144" s="69" t="s">
        <v>1136</v>
      </c>
      <c r="Q144" s="69">
        <v>2</v>
      </c>
      <c r="R144" s="70" t="s">
        <v>1137</v>
      </c>
      <c r="S144" s="67">
        <v>2</v>
      </c>
      <c r="T144" s="67"/>
      <c r="U144" s="67"/>
      <c r="V144" s="67"/>
      <c r="W144" s="67"/>
      <c r="X144" s="62">
        <f t="shared" si="26"/>
        <v>4</v>
      </c>
      <c r="Y144" s="72">
        <v>231</v>
      </c>
      <c r="Z144" s="73">
        <f t="shared" si="27"/>
        <v>20</v>
      </c>
      <c r="AA144" s="73" t="s">
        <v>1132</v>
      </c>
      <c r="AB144" s="73">
        <v>10</v>
      </c>
      <c r="AC144" s="73" t="s">
        <v>1133</v>
      </c>
      <c r="AD144" s="73">
        <v>10</v>
      </c>
      <c r="AE144" s="74">
        <f t="shared" si="28"/>
        <v>40</v>
      </c>
      <c r="AF144" s="25">
        <f t="shared" si="29"/>
        <v>62.5</v>
      </c>
    </row>
    <row r="145" spans="1:32">
      <c r="A145" s="25">
        <v>143</v>
      </c>
      <c r="B145" s="60" t="s">
        <v>188</v>
      </c>
      <c r="C145" s="60">
        <v>2024010606</v>
      </c>
      <c r="D145" s="61"/>
      <c r="E145" s="61"/>
      <c r="F145" s="62">
        <f t="shared" si="24"/>
        <v>0</v>
      </c>
      <c r="G145" s="75" t="s">
        <v>1139</v>
      </c>
      <c r="H145" s="75">
        <v>2.5</v>
      </c>
      <c r="I145" s="63"/>
      <c r="J145" s="63"/>
      <c r="K145" s="63"/>
      <c r="L145" s="63"/>
      <c r="M145" s="63"/>
      <c r="N145" s="63"/>
      <c r="O145" s="62">
        <f t="shared" si="25"/>
        <v>2.5</v>
      </c>
      <c r="P145" s="67"/>
      <c r="Q145" s="67"/>
      <c r="R145" s="67"/>
      <c r="S145" s="67"/>
      <c r="T145" s="67"/>
      <c r="U145" s="67"/>
      <c r="V145" s="67"/>
      <c r="W145" s="67"/>
      <c r="X145" s="62">
        <f t="shared" si="26"/>
        <v>0</v>
      </c>
      <c r="Y145" s="72">
        <v>54</v>
      </c>
      <c r="Z145" s="73">
        <f t="shared" si="27"/>
        <v>20</v>
      </c>
      <c r="AA145" s="73" t="s">
        <v>1132</v>
      </c>
      <c r="AB145" s="73">
        <v>10</v>
      </c>
      <c r="AC145" s="73" t="s">
        <v>1133</v>
      </c>
      <c r="AD145" s="73">
        <v>10</v>
      </c>
      <c r="AE145" s="74">
        <f t="shared" si="28"/>
        <v>40</v>
      </c>
      <c r="AF145" s="25">
        <f t="shared" si="29"/>
        <v>42.5</v>
      </c>
    </row>
    <row r="146" spans="1:32">
      <c r="A146" s="25">
        <v>144</v>
      </c>
      <c r="B146" s="60" t="s">
        <v>59</v>
      </c>
      <c r="C146" s="60">
        <v>2024010608</v>
      </c>
      <c r="D146" s="64" t="s">
        <v>1117</v>
      </c>
      <c r="E146" s="61">
        <v>10</v>
      </c>
      <c r="F146" s="62">
        <f t="shared" si="24"/>
        <v>10</v>
      </c>
      <c r="G146" s="63"/>
      <c r="H146" s="63"/>
      <c r="I146" s="63"/>
      <c r="J146" s="63"/>
      <c r="K146" s="63"/>
      <c r="L146" s="63"/>
      <c r="M146" s="63"/>
      <c r="N146" s="63"/>
      <c r="O146" s="62">
        <f t="shared" si="25"/>
        <v>0</v>
      </c>
      <c r="P146" s="67"/>
      <c r="Q146" s="67"/>
      <c r="R146" s="67"/>
      <c r="S146" s="67"/>
      <c r="T146" s="67"/>
      <c r="U146" s="67"/>
      <c r="V146" s="67"/>
      <c r="W146" s="67"/>
      <c r="X146" s="62">
        <f t="shared" si="26"/>
        <v>0</v>
      </c>
      <c r="Y146" s="72">
        <v>95.5</v>
      </c>
      <c r="Z146" s="73">
        <f t="shared" si="27"/>
        <v>20</v>
      </c>
      <c r="AA146" s="73" t="s">
        <v>1132</v>
      </c>
      <c r="AB146" s="73">
        <v>10</v>
      </c>
      <c r="AC146" s="73" t="s">
        <v>1133</v>
      </c>
      <c r="AD146" s="73">
        <v>10</v>
      </c>
      <c r="AE146" s="74">
        <f t="shared" si="28"/>
        <v>40</v>
      </c>
      <c r="AF146" s="25">
        <f t="shared" si="29"/>
        <v>50</v>
      </c>
    </row>
    <row r="147" spans="1:32">
      <c r="A147" s="25">
        <v>145</v>
      </c>
      <c r="B147" s="60" t="s">
        <v>269</v>
      </c>
      <c r="C147" s="60">
        <v>2024010610</v>
      </c>
      <c r="D147" s="61"/>
      <c r="E147" s="61"/>
      <c r="F147" s="62">
        <f t="shared" si="24"/>
        <v>0</v>
      </c>
      <c r="G147" s="63"/>
      <c r="H147" s="63"/>
      <c r="I147" s="63"/>
      <c r="J147" s="63"/>
      <c r="K147" s="63"/>
      <c r="L147" s="63"/>
      <c r="M147" s="63"/>
      <c r="N147" s="63"/>
      <c r="O147" s="62">
        <f t="shared" si="25"/>
        <v>0</v>
      </c>
      <c r="P147" s="67"/>
      <c r="Q147" s="67"/>
      <c r="R147" s="67"/>
      <c r="S147" s="67"/>
      <c r="T147" s="67"/>
      <c r="U147" s="67"/>
      <c r="V147" s="67"/>
      <c r="W147" s="67"/>
      <c r="X147" s="62">
        <f t="shared" si="26"/>
        <v>0</v>
      </c>
      <c r="Y147" s="72">
        <v>98</v>
      </c>
      <c r="Z147" s="73">
        <f t="shared" si="27"/>
        <v>20</v>
      </c>
      <c r="AA147" s="73" t="s">
        <v>1132</v>
      </c>
      <c r="AB147" s="73">
        <v>10</v>
      </c>
      <c r="AC147" s="73" t="s">
        <v>1133</v>
      </c>
      <c r="AD147" s="73">
        <v>10</v>
      </c>
      <c r="AE147" s="74">
        <f t="shared" si="28"/>
        <v>40</v>
      </c>
      <c r="AF147" s="25">
        <f t="shared" si="29"/>
        <v>40</v>
      </c>
    </row>
    <row r="148" spans="1:32">
      <c r="A148" s="25">
        <v>146</v>
      </c>
      <c r="B148" s="60" t="s">
        <v>136</v>
      </c>
      <c r="C148" s="60">
        <v>2024010611</v>
      </c>
      <c r="D148" s="61"/>
      <c r="E148" s="61"/>
      <c r="F148" s="62">
        <f t="shared" si="24"/>
        <v>0</v>
      </c>
      <c r="G148" s="63"/>
      <c r="H148" s="63"/>
      <c r="I148" s="63"/>
      <c r="J148" s="63"/>
      <c r="K148" s="63"/>
      <c r="L148" s="63"/>
      <c r="M148" s="63"/>
      <c r="N148" s="63"/>
      <c r="O148" s="62">
        <f t="shared" si="25"/>
        <v>0</v>
      </c>
      <c r="P148" s="67"/>
      <c r="Q148" s="67"/>
      <c r="R148" s="67"/>
      <c r="S148" s="67"/>
      <c r="T148" s="67"/>
      <c r="U148" s="67"/>
      <c r="V148" s="67"/>
      <c r="W148" s="67"/>
      <c r="X148" s="62">
        <f t="shared" si="26"/>
        <v>0</v>
      </c>
      <c r="Y148" s="72">
        <v>85</v>
      </c>
      <c r="Z148" s="73">
        <f t="shared" si="27"/>
        <v>20</v>
      </c>
      <c r="AA148" s="73" t="s">
        <v>1132</v>
      </c>
      <c r="AB148" s="73">
        <v>10</v>
      </c>
      <c r="AC148" s="73" t="s">
        <v>1133</v>
      </c>
      <c r="AD148" s="73">
        <v>10</v>
      </c>
      <c r="AE148" s="74">
        <f t="shared" si="28"/>
        <v>40</v>
      </c>
      <c r="AF148" s="25">
        <f t="shared" si="29"/>
        <v>40</v>
      </c>
    </row>
    <row r="149" spans="1:32">
      <c r="A149" s="25">
        <v>147</v>
      </c>
      <c r="B149" s="60" t="s">
        <v>298</v>
      </c>
      <c r="C149" s="60">
        <v>2024010612</v>
      </c>
      <c r="D149" s="61"/>
      <c r="E149" s="61"/>
      <c r="F149" s="62">
        <f t="shared" si="24"/>
        <v>0</v>
      </c>
      <c r="G149" s="63"/>
      <c r="H149" s="63"/>
      <c r="I149" s="63"/>
      <c r="J149" s="63"/>
      <c r="K149" s="63"/>
      <c r="L149" s="63"/>
      <c r="M149" s="63"/>
      <c r="N149" s="63"/>
      <c r="O149" s="62">
        <f t="shared" si="25"/>
        <v>0</v>
      </c>
      <c r="P149" s="67"/>
      <c r="Q149" s="67"/>
      <c r="R149" s="70" t="s">
        <v>1137</v>
      </c>
      <c r="S149" s="67">
        <v>2</v>
      </c>
      <c r="T149" s="67"/>
      <c r="U149" s="67"/>
      <c r="V149" s="67"/>
      <c r="W149" s="67"/>
      <c r="X149" s="62">
        <f t="shared" si="26"/>
        <v>2</v>
      </c>
      <c r="Y149" s="72">
        <v>35</v>
      </c>
      <c r="Z149" s="73">
        <f t="shared" si="27"/>
        <v>20</v>
      </c>
      <c r="AA149" s="73" t="s">
        <v>1132</v>
      </c>
      <c r="AB149" s="73">
        <v>10</v>
      </c>
      <c r="AC149" s="73" t="s">
        <v>1133</v>
      </c>
      <c r="AD149" s="73">
        <v>10</v>
      </c>
      <c r="AE149" s="74">
        <f t="shared" si="28"/>
        <v>40</v>
      </c>
      <c r="AF149" s="25">
        <f t="shared" si="29"/>
        <v>42</v>
      </c>
    </row>
    <row r="150" spans="1:32">
      <c r="A150" s="25">
        <v>148</v>
      </c>
      <c r="B150" s="60" t="s">
        <v>299</v>
      </c>
      <c r="C150" s="60">
        <v>2024010613</v>
      </c>
      <c r="D150" s="61"/>
      <c r="E150" s="61"/>
      <c r="F150" s="62">
        <f t="shared" si="24"/>
        <v>0</v>
      </c>
      <c r="G150" s="63"/>
      <c r="H150" s="63"/>
      <c r="I150" s="63"/>
      <c r="J150" s="63"/>
      <c r="K150" s="63"/>
      <c r="L150" s="63"/>
      <c r="M150" s="63"/>
      <c r="N150" s="63"/>
      <c r="O150" s="62">
        <f t="shared" si="25"/>
        <v>0</v>
      </c>
      <c r="P150" s="67"/>
      <c r="Q150" s="67"/>
      <c r="R150" s="70" t="s">
        <v>1137</v>
      </c>
      <c r="S150" s="67">
        <v>2</v>
      </c>
      <c r="T150" s="67"/>
      <c r="U150" s="67"/>
      <c r="V150" s="67"/>
      <c r="W150" s="67"/>
      <c r="X150" s="62">
        <f t="shared" si="26"/>
        <v>2</v>
      </c>
      <c r="Y150" s="72">
        <v>20</v>
      </c>
      <c r="Z150" s="73">
        <f t="shared" si="27"/>
        <v>20</v>
      </c>
      <c r="AA150" s="73" t="s">
        <v>1132</v>
      </c>
      <c r="AB150" s="73">
        <v>10</v>
      </c>
      <c r="AC150" s="73" t="s">
        <v>1133</v>
      </c>
      <c r="AD150" s="73">
        <v>10</v>
      </c>
      <c r="AE150" s="74">
        <f t="shared" si="28"/>
        <v>40</v>
      </c>
      <c r="AF150" s="25">
        <f t="shared" si="29"/>
        <v>42</v>
      </c>
    </row>
    <row r="151" spans="1:32">
      <c r="A151" s="25">
        <v>149</v>
      </c>
      <c r="B151" s="60" t="s">
        <v>169</v>
      </c>
      <c r="C151" s="60">
        <v>2024010614</v>
      </c>
      <c r="D151" s="61"/>
      <c r="E151" s="61"/>
      <c r="F151" s="62">
        <f t="shared" ref="F151:F182" si="30">IF(E151&gt;20,20,E151)</f>
        <v>0</v>
      </c>
      <c r="G151" s="63"/>
      <c r="H151" s="63"/>
      <c r="I151" s="63"/>
      <c r="J151" s="63"/>
      <c r="K151" s="63"/>
      <c r="L151" s="63"/>
      <c r="M151" s="63"/>
      <c r="N151" s="63"/>
      <c r="O151" s="62">
        <f t="shared" si="25"/>
        <v>0</v>
      </c>
      <c r="P151" s="67"/>
      <c r="Q151" s="67"/>
      <c r="R151" s="67"/>
      <c r="S151" s="67"/>
      <c r="T151" s="67"/>
      <c r="U151" s="67"/>
      <c r="V151" s="67"/>
      <c r="W151" s="67"/>
      <c r="X151" s="62">
        <f t="shared" si="26"/>
        <v>0</v>
      </c>
      <c r="Y151" s="72">
        <v>67</v>
      </c>
      <c r="Z151" s="73">
        <f t="shared" si="27"/>
        <v>20</v>
      </c>
      <c r="AA151" s="73" t="s">
        <v>1132</v>
      </c>
      <c r="AB151" s="73">
        <v>10</v>
      </c>
      <c r="AC151" s="73" t="s">
        <v>1133</v>
      </c>
      <c r="AD151" s="73">
        <v>10</v>
      </c>
      <c r="AE151" s="74">
        <f t="shared" si="28"/>
        <v>40</v>
      </c>
      <c r="AF151" s="25">
        <f t="shared" si="29"/>
        <v>40</v>
      </c>
    </row>
    <row r="152" spans="1:32">
      <c r="A152" s="25">
        <v>150</v>
      </c>
      <c r="B152" s="60" t="s">
        <v>281</v>
      </c>
      <c r="C152" s="60">
        <v>2024010615</v>
      </c>
      <c r="D152" s="61"/>
      <c r="E152" s="61"/>
      <c r="F152" s="62">
        <f t="shared" si="30"/>
        <v>0</v>
      </c>
      <c r="G152" s="63"/>
      <c r="H152" s="63"/>
      <c r="I152" s="63"/>
      <c r="J152" s="63"/>
      <c r="K152" s="63"/>
      <c r="L152" s="63"/>
      <c r="M152" s="63"/>
      <c r="N152" s="63"/>
      <c r="O152" s="62">
        <f t="shared" si="25"/>
        <v>0</v>
      </c>
      <c r="P152" s="68" t="s">
        <v>1140</v>
      </c>
      <c r="Q152" s="67">
        <v>1</v>
      </c>
      <c r="R152" s="70" t="s">
        <v>1137</v>
      </c>
      <c r="S152" s="67">
        <v>2</v>
      </c>
      <c r="T152" s="67"/>
      <c r="U152" s="67"/>
      <c r="V152" s="67"/>
      <c r="W152" s="67"/>
      <c r="X152" s="62">
        <f t="shared" si="26"/>
        <v>3</v>
      </c>
      <c r="Y152" s="72">
        <v>54</v>
      </c>
      <c r="Z152" s="73">
        <f t="shared" si="27"/>
        <v>20</v>
      </c>
      <c r="AA152" s="73" t="s">
        <v>1132</v>
      </c>
      <c r="AB152" s="73">
        <v>10</v>
      </c>
      <c r="AC152" s="73" t="s">
        <v>1133</v>
      </c>
      <c r="AD152" s="73">
        <v>10</v>
      </c>
      <c r="AE152" s="74">
        <f t="shared" si="28"/>
        <v>40</v>
      </c>
      <c r="AF152" s="25">
        <f t="shared" si="29"/>
        <v>43</v>
      </c>
    </row>
    <row r="153" spans="1:32">
      <c r="A153" s="25">
        <v>151</v>
      </c>
      <c r="B153" s="60" t="s">
        <v>256</v>
      </c>
      <c r="C153" s="60">
        <v>2024010616</v>
      </c>
      <c r="D153" s="61"/>
      <c r="E153" s="61"/>
      <c r="F153" s="62">
        <f t="shared" si="30"/>
        <v>0</v>
      </c>
      <c r="G153" s="63"/>
      <c r="H153" s="63"/>
      <c r="I153" s="63"/>
      <c r="J153" s="63"/>
      <c r="K153" s="63"/>
      <c r="L153" s="63"/>
      <c r="M153" s="63"/>
      <c r="N153" s="63"/>
      <c r="O153" s="62">
        <f t="shared" si="25"/>
        <v>0</v>
      </c>
      <c r="P153" s="67"/>
      <c r="Q153" s="67"/>
      <c r="R153" s="70" t="s">
        <v>1137</v>
      </c>
      <c r="S153" s="67">
        <v>2</v>
      </c>
      <c r="T153" s="67"/>
      <c r="U153" s="67"/>
      <c r="V153" s="67"/>
      <c r="W153" s="67"/>
      <c r="X153" s="62">
        <f t="shared" si="26"/>
        <v>2</v>
      </c>
      <c r="Y153" s="72">
        <v>109</v>
      </c>
      <c r="Z153" s="73">
        <f t="shared" si="27"/>
        <v>20</v>
      </c>
      <c r="AA153" s="73" t="s">
        <v>1132</v>
      </c>
      <c r="AB153" s="73">
        <v>10</v>
      </c>
      <c r="AC153" s="73" t="s">
        <v>1133</v>
      </c>
      <c r="AD153" s="73">
        <v>10</v>
      </c>
      <c r="AE153" s="74">
        <f t="shared" si="28"/>
        <v>40</v>
      </c>
      <c r="AF153" s="25">
        <f t="shared" si="29"/>
        <v>42</v>
      </c>
    </row>
    <row r="154" spans="1:32">
      <c r="A154" s="25">
        <v>152</v>
      </c>
      <c r="B154" s="60" t="s">
        <v>58</v>
      </c>
      <c r="C154" s="60">
        <v>2024010617</v>
      </c>
      <c r="D154" s="61"/>
      <c r="E154" s="61"/>
      <c r="F154" s="62">
        <f t="shared" si="30"/>
        <v>0</v>
      </c>
      <c r="G154" s="63"/>
      <c r="H154" s="63"/>
      <c r="I154" s="63"/>
      <c r="J154" s="63"/>
      <c r="K154" s="63"/>
      <c r="L154" s="63"/>
      <c r="M154" s="63"/>
      <c r="N154" s="63"/>
      <c r="O154" s="62">
        <f t="shared" si="25"/>
        <v>0</v>
      </c>
      <c r="P154" s="67"/>
      <c r="Q154" s="67"/>
      <c r="R154" s="67"/>
      <c r="S154" s="67"/>
      <c r="T154" s="67"/>
      <c r="U154" s="67"/>
      <c r="V154" s="67"/>
      <c r="W154" s="67"/>
      <c r="X154" s="62">
        <f t="shared" si="26"/>
        <v>0</v>
      </c>
      <c r="Y154" s="72">
        <v>308</v>
      </c>
      <c r="Z154" s="73">
        <f t="shared" si="27"/>
        <v>20</v>
      </c>
      <c r="AA154" s="73" t="s">
        <v>1132</v>
      </c>
      <c r="AB154" s="73">
        <v>10</v>
      </c>
      <c r="AC154" s="73" t="s">
        <v>1133</v>
      </c>
      <c r="AD154" s="73">
        <v>10</v>
      </c>
      <c r="AE154" s="74">
        <f t="shared" si="28"/>
        <v>40</v>
      </c>
      <c r="AF154" s="25">
        <f t="shared" si="29"/>
        <v>40</v>
      </c>
    </row>
    <row r="155" spans="1:32">
      <c r="A155" s="25">
        <v>153</v>
      </c>
      <c r="B155" s="60" t="s">
        <v>273</v>
      </c>
      <c r="C155" s="60">
        <v>2024010618</v>
      </c>
      <c r="D155" s="61"/>
      <c r="E155" s="61"/>
      <c r="F155" s="62">
        <f t="shared" si="30"/>
        <v>0</v>
      </c>
      <c r="G155" s="63"/>
      <c r="H155" s="63"/>
      <c r="I155" s="63"/>
      <c r="J155" s="63"/>
      <c r="K155" s="63"/>
      <c r="L155" s="63"/>
      <c r="M155" s="63"/>
      <c r="N155" s="63"/>
      <c r="O155" s="62">
        <f t="shared" si="25"/>
        <v>0</v>
      </c>
      <c r="P155" s="67"/>
      <c r="Q155" s="67"/>
      <c r="R155" s="67"/>
      <c r="S155" s="67"/>
      <c r="T155" s="67"/>
      <c r="U155" s="67"/>
      <c r="V155" s="67"/>
      <c r="W155" s="67"/>
      <c r="X155" s="62">
        <f t="shared" si="26"/>
        <v>0</v>
      </c>
      <c r="Y155" s="72">
        <v>0</v>
      </c>
      <c r="Z155" s="73">
        <f t="shared" si="27"/>
        <v>0</v>
      </c>
      <c r="AA155" s="73" t="s">
        <v>1132</v>
      </c>
      <c r="AB155" s="73">
        <v>10</v>
      </c>
      <c r="AC155" s="73" t="s">
        <v>1133</v>
      </c>
      <c r="AD155" s="73">
        <v>10</v>
      </c>
      <c r="AE155" s="74">
        <f t="shared" si="28"/>
        <v>20</v>
      </c>
      <c r="AF155" s="25">
        <f t="shared" si="29"/>
        <v>20</v>
      </c>
    </row>
    <row r="156" spans="1:32">
      <c r="A156" s="25">
        <v>154</v>
      </c>
      <c r="B156" s="60" t="s">
        <v>167</v>
      </c>
      <c r="C156" s="60">
        <v>2024010619</v>
      </c>
      <c r="D156" s="61"/>
      <c r="E156" s="61"/>
      <c r="F156" s="62">
        <f t="shared" si="30"/>
        <v>0</v>
      </c>
      <c r="G156" s="63"/>
      <c r="H156" s="63"/>
      <c r="I156" s="63"/>
      <c r="J156" s="63"/>
      <c r="K156" s="63"/>
      <c r="L156" s="63"/>
      <c r="M156" s="63"/>
      <c r="N156" s="63"/>
      <c r="O156" s="62">
        <f t="shared" si="25"/>
        <v>0</v>
      </c>
      <c r="P156" s="67"/>
      <c r="Q156" s="67"/>
      <c r="R156" s="67"/>
      <c r="S156" s="67"/>
      <c r="T156" s="67"/>
      <c r="U156" s="67"/>
      <c r="V156" s="67"/>
      <c r="W156" s="67"/>
      <c r="X156" s="62">
        <f t="shared" si="26"/>
        <v>0</v>
      </c>
      <c r="Y156" s="72">
        <v>4</v>
      </c>
      <c r="Z156" s="73">
        <f t="shared" si="27"/>
        <v>4</v>
      </c>
      <c r="AA156" s="73" t="s">
        <v>1132</v>
      </c>
      <c r="AB156" s="73">
        <v>10</v>
      </c>
      <c r="AC156" s="73" t="s">
        <v>1133</v>
      </c>
      <c r="AD156" s="73">
        <v>10</v>
      </c>
      <c r="AE156" s="74">
        <f t="shared" si="28"/>
        <v>24</v>
      </c>
      <c r="AF156" s="25">
        <f t="shared" si="29"/>
        <v>24</v>
      </c>
    </row>
    <row r="157" spans="1:32">
      <c r="A157" s="25">
        <v>155</v>
      </c>
      <c r="B157" s="60" t="s">
        <v>118</v>
      </c>
      <c r="C157" s="60">
        <v>2024010621</v>
      </c>
      <c r="D157" s="61"/>
      <c r="E157" s="61"/>
      <c r="F157" s="62">
        <f t="shared" si="30"/>
        <v>0</v>
      </c>
      <c r="G157" s="63"/>
      <c r="H157" s="63"/>
      <c r="I157" s="63"/>
      <c r="J157" s="63"/>
      <c r="K157" s="63"/>
      <c r="L157" s="63"/>
      <c r="M157" s="63"/>
      <c r="N157" s="63"/>
      <c r="O157" s="62">
        <f t="shared" si="25"/>
        <v>0</v>
      </c>
      <c r="P157" s="67"/>
      <c r="Q157" s="67"/>
      <c r="R157" s="67"/>
      <c r="S157" s="67"/>
      <c r="T157" s="67"/>
      <c r="U157" s="67"/>
      <c r="V157" s="67"/>
      <c r="W157" s="67"/>
      <c r="X157" s="62">
        <f t="shared" si="26"/>
        <v>0</v>
      </c>
      <c r="Y157" s="72">
        <v>0</v>
      </c>
      <c r="Z157" s="73">
        <f t="shared" si="27"/>
        <v>0</v>
      </c>
      <c r="AA157" s="73" t="s">
        <v>1132</v>
      </c>
      <c r="AB157" s="73">
        <v>10</v>
      </c>
      <c r="AC157" s="73" t="s">
        <v>1133</v>
      </c>
      <c r="AD157" s="73">
        <v>10</v>
      </c>
      <c r="AE157" s="74">
        <f t="shared" si="28"/>
        <v>20</v>
      </c>
      <c r="AF157" s="25">
        <f t="shared" si="29"/>
        <v>20</v>
      </c>
    </row>
    <row r="158" spans="1:32">
      <c r="A158" s="25">
        <v>156</v>
      </c>
      <c r="B158" s="60" t="s">
        <v>280</v>
      </c>
      <c r="C158" s="60">
        <v>2024010622</v>
      </c>
      <c r="D158" s="61"/>
      <c r="E158" s="61"/>
      <c r="F158" s="62">
        <f t="shared" si="30"/>
        <v>0</v>
      </c>
      <c r="G158" s="63"/>
      <c r="H158" s="63"/>
      <c r="I158" s="63"/>
      <c r="J158" s="63"/>
      <c r="K158" s="63"/>
      <c r="L158" s="63"/>
      <c r="M158" s="63"/>
      <c r="N158" s="63"/>
      <c r="O158" s="62">
        <f t="shared" si="25"/>
        <v>0</v>
      </c>
      <c r="P158" s="67"/>
      <c r="Q158" s="67"/>
      <c r="R158" s="67"/>
      <c r="S158" s="67"/>
      <c r="T158" s="67"/>
      <c r="U158" s="67"/>
      <c r="V158" s="67"/>
      <c r="W158" s="67"/>
      <c r="X158" s="62">
        <f t="shared" si="26"/>
        <v>0</v>
      </c>
      <c r="Y158" s="72">
        <v>0</v>
      </c>
      <c r="Z158" s="73">
        <f t="shared" si="27"/>
        <v>0</v>
      </c>
      <c r="AA158" s="73" t="s">
        <v>1132</v>
      </c>
      <c r="AB158" s="73">
        <v>10</v>
      </c>
      <c r="AC158" s="73" t="s">
        <v>1133</v>
      </c>
      <c r="AD158" s="73">
        <v>10</v>
      </c>
      <c r="AE158" s="74">
        <f t="shared" si="28"/>
        <v>20</v>
      </c>
      <c r="AF158" s="25">
        <f t="shared" si="29"/>
        <v>20</v>
      </c>
    </row>
    <row r="159" spans="1:32">
      <c r="A159" s="25">
        <v>157</v>
      </c>
      <c r="B159" s="60" t="s">
        <v>78</v>
      </c>
      <c r="C159" s="60">
        <v>2024010623</v>
      </c>
      <c r="D159" s="61"/>
      <c r="E159" s="61"/>
      <c r="F159" s="62">
        <f t="shared" si="30"/>
        <v>0</v>
      </c>
      <c r="G159" s="63"/>
      <c r="H159" s="63"/>
      <c r="I159" s="63"/>
      <c r="J159" s="63"/>
      <c r="K159" s="63"/>
      <c r="L159" s="63"/>
      <c r="M159" s="63"/>
      <c r="N159" s="63"/>
      <c r="O159" s="62">
        <f t="shared" si="25"/>
        <v>0</v>
      </c>
      <c r="P159" s="69" t="s">
        <v>1136</v>
      </c>
      <c r="Q159" s="69">
        <v>2</v>
      </c>
      <c r="R159" s="67"/>
      <c r="S159" s="67"/>
      <c r="T159" s="67"/>
      <c r="U159" s="67"/>
      <c r="V159" s="67"/>
      <c r="W159" s="67"/>
      <c r="X159" s="62">
        <f t="shared" si="26"/>
        <v>2</v>
      </c>
      <c r="Y159" s="72">
        <v>64</v>
      </c>
      <c r="Z159" s="73">
        <f t="shared" si="27"/>
        <v>20</v>
      </c>
      <c r="AA159" s="73" t="s">
        <v>1132</v>
      </c>
      <c r="AB159" s="73">
        <v>10</v>
      </c>
      <c r="AC159" s="73" t="s">
        <v>1133</v>
      </c>
      <c r="AD159" s="73">
        <v>10</v>
      </c>
      <c r="AE159" s="74">
        <f t="shared" si="28"/>
        <v>40</v>
      </c>
      <c r="AF159" s="25">
        <f t="shared" si="29"/>
        <v>42</v>
      </c>
    </row>
    <row r="160" spans="1:32">
      <c r="A160" s="25">
        <v>158</v>
      </c>
      <c r="B160" s="60" t="s">
        <v>251</v>
      </c>
      <c r="C160" s="60">
        <v>2024010624</v>
      </c>
      <c r="D160" s="61"/>
      <c r="E160" s="61"/>
      <c r="F160" s="62">
        <f t="shared" si="30"/>
        <v>0</v>
      </c>
      <c r="G160" s="63"/>
      <c r="H160" s="63"/>
      <c r="I160" s="63"/>
      <c r="J160" s="63"/>
      <c r="K160" s="63"/>
      <c r="L160" s="63"/>
      <c r="M160" s="63"/>
      <c r="N160" s="63"/>
      <c r="O160" s="62">
        <f t="shared" si="25"/>
        <v>0</v>
      </c>
      <c r="P160" s="67"/>
      <c r="Q160" s="67"/>
      <c r="R160" s="67"/>
      <c r="S160" s="67"/>
      <c r="T160" s="67"/>
      <c r="U160" s="67"/>
      <c r="V160" s="67"/>
      <c r="W160" s="67"/>
      <c r="X160" s="62">
        <f t="shared" si="26"/>
        <v>0</v>
      </c>
      <c r="Y160" s="72">
        <v>15</v>
      </c>
      <c r="Z160" s="73">
        <f t="shared" si="27"/>
        <v>15</v>
      </c>
      <c r="AA160" s="73" t="s">
        <v>1132</v>
      </c>
      <c r="AB160" s="73">
        <v>10</v>
      </c>
      <c r="AC160" s="73" t="s">
        <v>1133</v>
      </c>
      <c r="AD160" s="73">
        <v>10</v>
      </c>
      <c r="AE160" s="74">
        <f t="shared" si="28"/>
        <v>35</v>
      </c>
      <c r="AF160" s="25">
        <f t="shared" si="29"/>
        <v>35</v>
      </c>
    </row>
    <row r="161" spans="1:32">
      <c r="A161" s="25">
        <v>159</v>
      </c>
      <c r="B161" s="60" t="s">
        <v>88</v>
      </c>
      <c r="C161" s="60">
        <v>2024010625</v>
      </c>
      <c r="D161" s="61"/>
      <c r="E161" s="61"/>
      <c r="F161" s="62">
        <f t="shared" si="30"/>
        <v>0</v>
      </c>
      <c r="G161" s="63"/>
      <c r="H161" s="63"/>
      <c r="I161" s="63"/>
      <c r="J161" s="63"/>
      <c r="K161" s="63"/>
      <c r="L161" s="63"/>
      <c r="M161" s="63"/>
      <c r="N161" s="63"/>
      <c r="O161" s="62">
        <f t="shared" si="25"/>
        <v>0</v>
      </c>
      <c r="P161" s="68" t="s">
        <v>1134</v>
      </c>
      <c r="Q161" s="67">
        <v>1</v>
      </c>
      <c r="R161" s="67"/>
      <c r="S161" s="67"/>
      <c r="T161" s="67"/>
      <c r="U161" s="67"/>
      <c r="V161" s="67"/>
      <c r="W161" s="67"/>
      <c r="X161" s="62">
        <f t="shared" si="26"/>
        <v>1</v>
      </c>
      <c r="Y161" s="72">
        <v>79.5</v>
      </c>
      <c r="Z161" s="73">
        <f t="shared" si="27"/>
        <v>20</v>
      </c>
      <c r="AA161" s="73" t="s">
        <v>1132</v>
      </c>
      <c r="AB161" s="73">
        <v>10</v>
      </c>
      <c r="AC161" s="73" t="s">
        <v>1133</v>
      </c>
      <c r="AD161" s="73">
        <v>10</v>
      </c>
      <c r="AE161" s="74">
        <f t="shared" si="28"/>
        <v>40</v>
      </c>
      <c r="AF161" s="25">
        <f t="shared" si="29"/>
        <v>41</v>
      </c>
    </row>
    <row r="162" spans="1:32">
      <c r="A162" s="25">
        <v>160</v>
      </c>
      <c r="B162" s="60" t="s">
        <v>67</v>
      </c>
      <c r="C162" s="60">
        <v>2024010626</v>
      </c>
      <c r="D162" s="61"/>
      <c r="E162" s="61"/>
      <c r="F162" s="62">
        <f t="shared" si="30"/>
        <v>0</v>
      </c>
      <c r="G162" s="63"/>
      <c r="H162" s="63"/>
      <c r="I162" s="63"/>
      <c r="J162" s="63"/>
      <c r="K162" s="63"/>
      <c r="L162" s="63"/>
      <c r="M162" s="63"/>
      <c r="N162" s="63"/>
      <c r="O162" s="62">
        <f t="shared" si="25"/>
        <v>0</v>
      </c>
      <c r="P162" s="68" t="s">
        <v>1140</v>
      </c>
      <c r="Q162" s="67">
        <v>1</v>
      </c>
      <c r="R162" s="67"/>
      <c r="S162" s="67"/>
      <c r="T162" s="67"/>
      <c r="U162" s="67"/>
      <c r="V162" s="67"/>
      <c r="W162" s="67"/>
      <c r="X162" s="62">
        <f t="shared" si="26"/>
        <v>1</v>
      </c>
      <c r="Y162" s="72">
        <v>69.5</v>
      </c>
      <c r="Z162" s="73">
        <f t="shared" si="27"/>
        <v>20</v>
      </c>
      <c r="AA162" s="73" t="s">
        <v>1132</v>
      </c>
      <c r="AB162" s="73">
        <v>10</v>
      </c>
      <c r="AC162" s="73" t="s">
        <v>1133</v>
      </c>
      <c r="AD162" s="73">
        <v>10</v>
      </c>
      <c r="AE162" s="74">
        <f t="shared" si="28"/>
        <v>40</v>
      </c>
      <c r="AF162" s="25">
        <f t="shared" si="29"/>
        <v>41</v>
      </c>
    </row>
    <row r="163" spans="1:32">
      <c r="A163" s="25">
        <v>161</v>
      </c>
      <c r="B163" s="60" t="s">
        <v>173</v>
      </c>
      <c r="C163" s="60">
        <v>2024010627</v>
      </c>
      <c r="D163" s="61"/>
      <c r="E163" s="61"/>
      <c r="F163" s="62">
        <f t="shared" si="30"/>
        <v>0</v>
      </c>
      <c r="G163" s="63"/>
      <c r="H163" s="63"/>
      <c r="I163" s="63"/>
      <c r="J163" s="63"/>
      <c r="K163" s="63"/>
      <c r="L163" s="63"/>
      <c r="M163" s="63"/>
      <c r="N163" s="63"/>
      <c r="O163" s="62">
        <f t="shared" si="25"/>
        <v>0</v>
      </c>
      <c r="P163" s="67"/>
      <c r="Q163" s="67"/>
      <c r="R163" s="67"/>
      <c r="S163" s="67"/>
      <c r="T163" s="67"/>
      <c r="U163" s="67"/>
      <c r="V163" s="67"/>
      <c r="W163" s="67"/>
      <c r="X163" s="62">
        <f t="shared" si="26"/>
        <v>0</v>
      </c>
      <c r="Y163" s="72">
        <v>26</v>
      </c>
      <c r="Z163" s="73">
        <f t="shared" si="27"/>
        <v>20</v>
      </c>
      <c r="AA163" s="73" t="s">
        <v>1132</v>
      </c>
      <c r="AB163" s="73">
        <v>10</v>
      </c>
      <c r="AC163" s="73" t="s">
        <v>1133</v>
      </c>
      <c r="AD163" s="73">
        <v>10</v>
      </c>
      <c r="AE163" s="74">
        <f t="shared" si="28"/>
        <v>40</v>
      </c>
      <c r="AF163" s="25">
        <f t="shared" si="29"/>
        <v>40</v>
      </c>
    </row>
    <row r="164" spans="1:32">
      <c r="A164" s="25">
        <v>162</v>
      </c>
      <c r="B164" s="60" t="s">
        <v>120</v>
      </c>
      <c r="C164" s="60">
        <v>2024010628</v>
      </c>
      <c r="D164" s="61"/>
      <c r="E164" s="61"/>
      <c r="F164" s="62">
        <f t="shared" si="30"/>
        <v>0</v>
      </c>
      <c r="G164" s="63"/>
      <c r="H164" s="63"/>
      <c r="I164" s="63"/>
      <c r="J164" s="63"/>
      <c r="K164" s="63"/>
      <c r="L164" s="63"/>
      <c r="M164" s="63"/>
      <c r="N164" s="63"/>
      <c r="O164" s="62">
        <f t="shared" ref="O164:O179" si="31">H164+J164+L164+N164</f>
        <v>0</v>
      </c>
      <c r="P164" s="69" t="s">
        <v>1136</v>
      </c>
      <c r="Q164" s="69">
        <v>2</v>
      </c>
      <c r="R164" s="67"/>
      <c r="S164" s="67"/>
      <c r="T164" s="67"/>
      <c r="U164" s="67"/>
      <c r="V164" s="67"/>
      <c r="W164" s="67"/>
      <c r="X164" s="62">
        <f t="shared" ref="X164:X180" si="32">Q164+S164+U164+W164</f>
        <v>2</v>
      </c>
      <c r="Y164" s="72">
        <v>32</v>
      </c>
      <c r="Z164" s="73">
        <f t="shared" si="27"/>
        <v>20</v>
      </c>
      <c r="AA164" s="73" t="s">
        <v>1132</v>
      </c>
      <c r="AB164" s="73">
        <v>10</v>
      </c>
      <c r="AC164" s="73" t="s">
        <v>1133</v>
      </c>
      <c r="AD164" s="73">
        <v>10</v>
      </c>
      <c r="AE164" s="74">
        <f t="shared" ref="AE164:AE182" si="33">Z164+AB164+AD164</f>
        <v>40</v>
      </c>
      <c r="AF164" s="25">
        <f t="shared" ref="AF164:AF182" si="34">F164+O164+X164+AE164</f>
        <v>42</v>
      </c>
    </row>
    <row r="165" spans="1:32">
      <c r="A165" s="25">
        <v>163</v>
      </c>
      <c r="B165" s="60" t="s">
        <v>244</v>
      </c>
      <c r="C165" s="60">
        <v>2024010629</v>
      </c>
      <c r="D165" s="61"/>
      <c r="E165" s="61"/>
      <c r="F165" s="62">
        <f t="shared" si="30"/>
        <v>0</v>
      </c>
      <c r="G165" s="63"/>
      <c r="H165" s="63"/>
      <c r="I165" s="63"/>
      <c r="J165" s="63"/>
      <c r="K165" s="63"/>
      <c r="L165" s="63"/>
      <c r="M165" s="63"/>
      <c r="N165" s="63"/>
      <c r="O165" s="62">
        <f t="shared" si="31"/>
        <v>0</v>
      </c>
      <c r="P165" s="68" t="s">
        <v>1134</v>
      </c>
      <c r="Q165" s="67">
        <v>1</v>
      </c>
      <c r="R165" s="67"/>
      <c r="S165" s="67"/>
      <c r="T165" s="67"/>
      <c r="U165" s="67"/>
      <c r="V165" s="67"/>
      <c r="W165" s="67"/>
      <c r="X165" s="62">
        <f t="shared" si="32"/>
        <v>1</v>
      </c>
      <c r="Y165" s="72">
        <v>59.5</v>
      </c>
      <c r="Z165" s="73">
        <f t="shared" si="27"/>
        <v>20</v>
      </c>
      <c r="AA165" s="73" t="s">
        <v>1132</v>
      </c>
      <c r="AB165" s="73">
        <v>10</v>
      </c>
      <c r="AC165" s="73" t="s">
        <v>1133</v>
      </c>
      <c r="AD165" s="73">
        <v>10</v>
      </c>
      <c r="AE165" s="74">
        <f t="shared" si="33"/>
        <v>40</v>
      </c>
      <c r="AF165" s="25">
        <f t="shared" si="34"/>
        <v>41</v>
      </c>
    </row>
    <row r="166" spans="1:32">
      <c r="A166" s="25">
        <v>164</v>
      </c>
      <c r="B166" s="60" t="s">
        <v>242</v>
      </c>
      <c r="C166" s="60">
        <v>2024010630</v>
      </c>
      <c r="D166" s="61"/>
      <c r="E166" s="61"/>
      <c r="F166" s="62">
        <f t="shared" si="30"/>
        <v>0</v>
      </c>
      <c r="G166" s="63"/>
      <c r="H166" s="63"/>
      <c r="I166" s="63"/>
      <c r="J166" s="63"/>
      <c r="K166" s="63"/>
      <c r="L166" s="63"/>
      <c r="M166" s="63"/>
      <c r="N166" s="63"/>
      <c r="O166" s="62">
        <f t="shared" si="31"/>
        <v>0</v>
      </c>
      <c r="P166" s="69" t="s">
        <v>1136</v>
      </c>
      <c r="Q166" s="69">
        <v>2</v>
      </c>
      <c r="R166" s="67"/>
      <c r="S166" s="67"/>
      <c r="T166" s="67"/>
      <c r="U166" s="67"/>
      <c r="V166" s="67"/>
      <c r="W166" s="67"/>
      <c r="X166" s="62">
        <f t="shared" si="32"/>
        <v>2</v>
      </c>
      <c r="Y166" s="72">
        <v>18</v>
      </c>
      <c r="Z166" s="73">
        <f t="shared" si="27"/>
        <v>18</v>
      </c>
      <c r="AA166" s="73" t="s">
        <v>1132</v>
      </c>
      <c r="AB166" s="73">
        <v>10</v>
      </c>
      <c r="AC166" s="73" t="s">
        <v>1133</v>
      </c>
      <c r="AD166" s="73">
        <v>10</v>
      </c>
      <c r="AE166" s="74">
        <f t="shared" si="33"/>
        <v>38</v>
      </c>
      <c r="AF166" s="25">
        <f t="shared" si="34"/>
        <v>40</v>
      </c>
    </row>
    <row r="167" spans="1:32">
      <c r="A167" s="25">
        <v>165</v>
      </c>
      <c r="B167" s="60" t="s">
        <v>211</v>
      </c>
      <c r="C167" s="60">
        <v>2024010631</v>
      </c>
      <c r="D167" s="61"/>
      <c r="E167" s="61"/>
      <c r="F167" s="62">
        <f t="shared" si="30"/>
        <v>0</v>
      </c>
      <c r="G167" s="63"/>
      <c r="H167" s="63"/>
      <c r="I167" s="63"/>
      <c r="J167" s="63"/>
      <c r="K167" s="63"/>
      <c r="L167" s="63"/>
      <c r="M167" s="63"/>
      <c r="N167" s="63"/>
      <c r="O167" s="62">
        <f t="shared" si="31"/>
        <v>0</v>
      </c>
      <c r="P167" s="69" t="s">
        <v>1136</v>
      </c>
      <c r="Q167" s="69">
        <v>2</v>
      </c>
      <c r="R167" s="67"/>
      <c r="S167" s="67"/>
      <c r="T167" s="67"/>
      <c r="U167" s="67"/>
      <c r="V167" s="67"/>
      <c r="W167" s="67"/>
      <c r="X167" s="62">
        <f t="shared" si="32"/>
        <v>2</v>
      </c>
      <c r="Y167" s="72">
        <v>12</v>
      </c>
      <c r="Z167" s="73">
        <f t="shared" si="27"/>
        <v>12</v>
      </c>
      <c r="AA167" s="73" t="s">
        <v>1132</v>
      </c>
      <c r="AB167" s="73">
        <v>10</v>
      </c>
      <c r="AC167" s="73" t="s">
        <v>1133</v>
      </c>
      <c r="AD167" s="73">
        <v>10</v>
      </c>
      <c r="AE167" s="74">
        <f t="shared" si="33"/>
        <v>32</v>
      </c>
      <c r="AF167" s="25">
        <f t="shared" si="34"/>
        <v>34</v>
      </c>
    </row>
    <row r="168" spans="1:32">
      <c r="A168" s="25">
        <v>166</v>
      </c>
      <c r="B168" s="60" t="s">
        <v>190</v>
      </c>
      <c r="C168" s="60">
        <v>2024010632</v>
      </c>
      <c r="D168" s="61"/>
      <c r="E168" s="61"/>
      <c r="F168" s="62">
        <f t="shared" si="30"/>
        <v>0</v>
      </c>
      <c r="G168" s="63"/>
      <c r="H168" s="63"/>
      <c r="I168" s="63"/>
      <c r="J168" s="63"/>
      <c r="K168" s="63"/>
      <c r="L168" s="63"/>
      <c r="M168" s="63"/>
      <c r="N168" s="63"/>
      <c r="O168" s="62">
        <f t="shared" si="31"/>
        <v>0</v>
      </c>
      <c r="P168" s="68" t="s">
        <v>1138</v>
      </c>
      <c r="Q168" s="68">
        <v>1.5</v>
      </c>
      <c r="R168" s="69" t="s">
        <v>1136</v>
      </c>
      <c r="S168" s="69">
        <v>2</v>
      </c>
      <c r="T168" s="67"/>
      <c r="U168" s="67"/>
      <c r="V168" s="67"/>
      <c r="W168" s="67"/>
      <c r="X168" s="62">
        <f t="shared" si="32"/>
        <v>3.5</v>
      </c>
      <c r="Y168" s="72">
        <v>16</v>
      </c>
      <c r="Z168" s="73">
        <f t="shared" si="27"/>
        <v>16</v>
      </c>
      <c r="AA168" s="73" t="s">
        <v>1132</v>
      </c>
      <c r="AB168" s="73">
        <v>10</v>
      </c>
      <c r="AC168" s="73" t="s">
        <v>1133</v>
      </c>
      <c r="AD168" s="73">
        <v>10</v>
      </c>
      <c r="AE168" s="74">
        <f t="shared" si="33"/>
        <v>36</v>
      </c>
      <c r="AF168" s="25">
        <f t="shared" si="34"/>
        <v>39.5</v>
      </c>
    </row>
    <row r="169" spans="1:32">
      <c r="A169" s="25">
        <v>167</v>
      </c>
      <c r="B169" s="60" t="s">
        <v>219</v>
      </c>
      <c r="C169" s="60">
        <v>2024010633</v>
      </c>
      <c r="D169" s="64" t="s">
        <v>1117</v>
      </c>
      <c r="E169" s="61">
        <v>5</v>
      </c>
      <c r="F169" s="62">
        <f t="shared" si="30"/>
        <v>5</v>
      </c>
      <c r="G169" s="63"/>
      <c r="H169" s="63"/>
      <c r="I169" s="63"/>
      <c r="J169" s="63"/>
      <c r="K169" s="63"/>
      <c r="L169" s="63"/>
      <c r="M169" s="63"/>
      <c r="N169" s="63"/>
      <c r="O169" s="62">
        <f t="shared" si="31"/>
        <v>0</v>
      </c>
      <c r="P169" s="68" t="s">
        <v>1138</v>
      </c>
      <c r="Q169" s="68">
        <v>1.5</v>
      </c>
      <c r="R169" s="67"/>
      <c r="S169" s="67"/>
      <c r="T169" s="67"/>
      <c r="U169" s="67"/>
      <c r="V169" s="67"/>
      <c r="W169" s="67"/>
      <c r="X169" s="62">
        <f t="shared" si="32"/>
        <v>1.5</v>
      </c>
      <c r="Y169" s="72">
        <v>28</v>
      </c>
      <c r="Z169" s="73">
        <f t="shared" si="27"/>
        <v>20</v>
      </c>
      <c r="AA169" s="73" t="s">
        <v>1132</v>
      </c>
      <c r="AB169" s="73">
        <v>10</v>
      </c>
      <c r="AC169" s="73" t="s">
        <v>1133</v>
      </c>
      <c r="AD169" s="73">
        <v>10</v>
      </c>
      <c r="AE169" s="74">
        <f t="shared" si="33"/>
        <v>40</v>
      </c>
      <c r="AF169" s="25">
        <f t="shared" si="34"/>
        <v>46.5</v>
      </c>
    </row>
    <row r="170" spans="1:32">
      <c r="A170" s="25">
        <v>168</v>
      </c>
      <c r="B170" s="60" t="s">
        <v>354</v>
      </c>
      <c r="C170" s="60">
        <v>2024010634</v>
      </c>
      <c r="D170" s="61"/>
      <c r="E170" s="61"/>
      <c r="F170" s="62">
        <f t="shared" si="30"/>
        <v>0</v>
      </c>
      <c r="G170" s="63"/>
      <c r="H170" s="63"/>
      <c r="I170" s="63"/>
      <c r="J170" s="63"/>
      <c r="K170" s="63"/>
      <c r="L170" s="63"/>
      <c r="M170" s="63"/>
      <c r="N170" s="63"/>
      <c r="O170" s="62">
        <f t="shared" si="31"/>
        <v>0</v>
      </c>
      <c r="P170" s="67"/>
      <c r="Q170" s="67"/>
      <c r="R170" s="67"/>
      <c r="S170" s="67"/>
      <c r="T170" s="67"/>
      <c r="U170" s="67"/>
      <c r="V170" s="67"/>
      <c r="W170" s="67"/>
      <c r="X170" s="62">
        <f t="shared" si="32"/>
        <v>0</v>
      </c>
      <c r="Y170" s="72">
        <v>0</v>
      </c>
      <c r="Z170" s="73">
        <f t="shared" si="27"/>
        <v>0</v>
      </c>
      <c r="AA170" s="73" t="s">
        <v>1132</v>
      </c>
      <c r="AB170" s="73">
        <v>10</v>
      </c>
      <c r="AC170" s="73" t="s">
        <v>1133</v>
      </c>
      <c r="AD170" s="73">
        <v>10</v>
      </c>
      <c r="AE170" s="74">
        <f t="shared" si="33"/>
        <v>20</v>
      </c>
      <c r="AF170" s="25">
        <f t="shared" si="34"/>
        <v>20</v>
      </c>
    </row>
    <row r="171" spans="1:32">
      <c r="A171" s="25">
        <v>169</v>
      </c>
      <c r="B171" s="60" t="s">
        <v>294</v>
      </c>
      <c r="C171" s="60">
        <v>2024010635</v>
      </c>
      <c r="D171" s="61"/>
      <c r="E171" s="61"/>
      <c r="F171" s="62">
        <f t="shared" si="30"/>
        <v>0</v>
      </c>
      <c r="G171" s="63"/>
      <c r="H171" s="63"/>
      <c r="I171" s="63"/>
      <c r="J171" s="63"/>
      <c r="K171" s="63"/>
      <c r="L171" s="63"/>
      <c r="M171" s="63"/>
      <c r="N171" s="63"/>
      <c r="O171" s="62">
        <f t="shared" si="31"/>
        <v>0</v>
      </c>
      <c r="P171" s="69" t="s">
        <v>1136</v>
      </c>
      <c r="Q171" s="69">
        <v>2</v>
      </c>
      <c r="R171" s="67"/>
      <c r="S171" s="67"/>
      <c r="T171" s="67"/>
      <c r="U171" s="67"/>
      <c r="V171" s="67"/>
      <c r="W171" s="67"/>
      <c r="X171" s="62">
        <f t="shared" si="32"/>
        <v>2</v>
      </c>
      <c r="Y171" s="72">
        <v>0</v>
      </c>
      <c r="Z171" s="73">
        <f t="shared" si="27"/>
        <v>0</v>
      </c>
      <c r="AA171" s="73" t="s">
        <v>1132</v>
      </c>
      <c r="AB171" s="73">
        <v>10</v>
      </c>
      <c r="AC171" s="73" t="s">
        <v>1133</v>
      </c>
      <c r="AD171" s="73">
        <v>10</v>
      </c>
      <c r="AE171" s="74">
        <f t="shared" si="33"/>
        <v>20</v>
      </c>
      <c r="AF171" s="25">
        <f t="shared" si="34"/>
        <v>22</v>
      </c>
    </row>
    <row r="172" spans="1:32">
      <c r="A172" s="25">
        <v>170</v>
      </c>
      <c r="B172" s="60" t="s">
        <v>459</v>
      </c>
      <c r="C172" s="60">
        <v>2024010636</v>
      </c>
      <c r="D172" s="61"/>
      <c r="E172" s="61"/>
      <c r="F172" s="62">
        <f t="shared" si="30"/>
        <v>0</v>
      </c>
      <c r="G172" s="63"/>
      <c r="H172" s="63"/>
      <c r="I172" s="63"/>
      <c r="J172" s="63"/>
      <c r="K172" s="63"/>
      <c r="L172" s="63"/>
      <c r="M172" s="63"/>
      <c r="N172" s="63"/>
      <c r="O172" s="62">
        <f t="shared" si="31"/>
        <v>0</v>
      </c>
      <c r="P172" s="67"/>
      <c r="Q172" s="67"/>
      <c r="R172" s="67"/>
      <c r="S172" s="67"/>
      <c r="T172" s="67"/>
      <c r="U172" s="67"/>
      <c r="V172" s="67"/>
      <c r="W172" s="67"/>
      <c r="X172" s="62">
        <f t="shared" si="32"/>
        <v>0</v>
      </c>
      <c r="Y172" s="72">
        <v>0</v>
      </c>
      <c r="Z172" s="73">
        <f t="shared" si="27"/>
        <v>0</v>
      </c>
      <c r="AA172" s="73" t="s">
        <v>1132</v>
      </c>
      <c r="AB172" s="73">
        <v>10</v>
      </c>
      <c r="AC172" s="73" t="s">
        <v>1133</v>
      </c>
      <c r="AD172" s="73">
        <v>10</v>
      </c>
      <c r="AE172" s="74">
        <f t="shared" si="33"/>
        <v>20</v>
      </c>
      <c r="AF172" s="25">
        <f t="shared" si="34"/>
        <v>20</v>
      </c>
    </row>
    <row r="173" spans="1:32">
      <c r="A173" s="25">
        <v>171</v>
      </c>
      <c r="B173" s="77" t="s">
        <v>100</v>
      </c>
      <c r="C173" s="25">
        <v>2024010576</v>
      </c>
      <c r="D173" s="78"/>
      <c r="E173" s="78"/>
      <c r="F173" s="62">
        <f t="shared" si="30"/>
        <v>0</v>
      </c>
      <c r="G173" s="79"/>
      <c r="H173" s="79"/>
      <c r="I173" s="79"/>
      <c r="J173" s="79"/>
      <c r="K173" s="79"/>
      <c r="L173" s="79"/>
      <c r="M173" s="79"/>
      <c r="N173" s="79"/>
      <c r="O173" s="62">
        <f t="shared" si="31"/>
        <v>0</v>
      </c>
      <c r="P173" s="69"/>
      <c r="Q173" s="69"/>
      <c r="R173" s="69"/>
      <c r="S173" s="69"/>
      <c r="T173" s="69"/>
      <c r="U173" s="69"/>
      <c r="V173" s="69"/>
      <c r="W173" s="69"/>
      <c r="X173" s="62">
        <f t="shared" si="32"/>
        <v>0</v>
      </c>
      <c r="Y173" s="72">
        <v>0</v>
      </c>
      <c r="Z173" s="73">
        <f t="shared" si="27"/>
        <v>0</v>
      </c>
      <c r="AA173" s="73" t="s">
        <v>1132</v>
      </c>
      <c r="AB173" s="73">
        <v>10</v>
      </c>
      <c r="AC173" s="73" t="s">
        <v>1133</v>
      </c>
      <c r="AD173" s="73">
        <v>10</v>
      </c>
      <c r="AE173" s="74">
        <f t="shared" si="33"/>
        <v>20</v>
      </c>
      <c r="AF173" s="25">
        <f t="shared" si="34"/>
        <v>20</v>
      </c>
    </row>
    <row r="174" spans="1:32">
      <c r="A174" s="25">
        <v>172</v>
      </c>
      <c r="B174" s="25" t="s">
        <v>209</v>
      </c>
      <c r="C174" s="25">
        <v>2024010600</v>
      </c>
      <c r="D174" s="78"/>
      <c r="E174" s="78"/>
      <c r="F174" s="62">
        <f t="shared" si="30"/>
        <v>0</v>
      </c>
      <c r="G174" s="75" t="s">
        <v>1139</v>
      </c>
      <c r="H174" s="75">
        <v>2.5</v>
      </c>
      <c r="I174" s="79"/>
      <c r="J174" s="79"/>
      <c r="K174" s="79"/>
      <c r="L174" s="79"/>
      <c r="M174" s="79"/>
      <c r="N174" s="63">
        <v>2.5</v>
      </c>
      <c r="O174" s="62">
        <f t="shared" si="31"/>
        <v>5</v>
      </c>
      <c r="P174" s="68" t="s">
        <v>1138</v>
      </c>
      <c r="Q174" s="68">
        <v>1.5</v>
      </c>
      <c r="R174" s="69"/>
      <c r="S174" s="69"/>
      <c r="T174" s="69"/>
      <c r="U174" s="69"/>
      <c r="V174" s="69"/>
      <c r="W174" s="69"/>
      <c r="X174" s="62">
        <f t="shared" si="32"/>
        <v>1.5</v>
      </c>
      <c r="Y174" s="72">
        <v>144.5</v>
      </c>
      <c r="Z174" s="73">
        <f t="shared" si="27"/>
        <v>20</v>
      </c>
      <c r="AA174" s="73" t="s">
        <v>1132</v>
      </c>
      <c r="AB174" s="73">
        <v>10</v>
      </c>
      <c r="AC174" s="73" t="s">
        <v>1133</v>
      </c>
      <c r="AD174" s="73">
        <v>10</v>
      </c>
      <c r="AE174" s="74">
        <f t="shared" si="33"/>
        <v>40</v>
      </c>
      <c r="AF174" s="25">
        <f t="shared" si="34"/>
        <v>46.5</v>
      </c>
    </row>
    <row r="175" spans="1:32">
      <c r="A175" s="25">
        <v>173</v>
      </c>
      <c r="B175" s="25" t="s">
        <v>325</v>
      </c>
      <c r="C175" s="25">
        <v>2024010516</v>
      </c>
      <c r="D175" s="78"/>
      <c r="E175" s="78"/>
      <c r="F175" s="62">
        <f t="shared" si="30"/>
        <v>0</v>
      </c>
      <c r="G175" s="79"/>
      <c r="H175" s="79"/>
      <c r="I175" s="79"/>
      <c r="J175" s="79"/>
      <c r="K175" s="79"/>
      <c r="L175" s="79"/>
      <c r="M175" s="79"/>
      <c r="N175" s="79"/>
      <c r="O175" s="62">
        <f t="shared" si="31"/>
        <v>0</v>
      </c>
      <c r="P175" s="69"/>
      <c r="Q175" s="69"/>
      <c r="R175" s="69"/>
      <c r="S175" s="69"/>
      <c r="T175" s="69"/>
      <c r="U175" s="69"/>
      <c r="V175" s="69"/>
      <c r="W175" s="69"/>
      <c r="X175" s="62">
        <f t="shared" si="32"/>
        <v>0</v>
      </c>
      <c r="Y175" s="73">
        <v>1</v>
      </c>
      <c r="Z175" s="73">
        <f t="shared" si="27"/>
        <v>1</v>
      </c>
      <c r="AA175" s="73" t="s">
        <v>1132</v>
      </c>
      <c r="AB175" s="73">
        <v>10</v>
      </c>
      <c r="AC175" s="73" t="s">
        <v>1141</v>
      </c>
      <c r="AD175" s="73">
        <v>0</v>
      </c>
      <c r="AE175" s="74">
        <f t="shared" si="33"/>
        <v>11</v>
      </c>
      <c r="AF175" s="25">
        <f t="shared" si="34"/>
        <v>11</v>
      </c>
    </row>
    <row r="176" spans="1:32">
      <c r="A176" s="25">
        <v>174</v>
      </c>
      <c r="B176" s="25" t="s">
        <v>134</v>
      </c>
      <c r="C176" s="25">
        <v>2024010515</v>
      </c>
      <c r="D176" s="78"/>
      <c r="E176" s="78"/>
      <c r="F176" s="62">
        <f t="shared" si="30"/>
        <v>0</v>
      </c>
      <c r="G176" s="79"/>
      <c r="H176" s="79"/>
      <c r="I176" s="79"/>
      <c r="J176" s="79"/>
      <c r="K176" s="79"/>
      <c r="L176" s="79"/>
      <c r="M176" s="79"/>
      <c r="N176" s="79"/>
      <c r="O176" s="62">
        <f t="shared" si="31"/>
        <v>0</v>
      </c>
      <c r="P176" s="69"/>
      <c r="Q176" s="69"/>
      <c r="R176" s="69"/>
      <c r="S176" s="69"/>
      <c r="T176" s="69"/>
      <c r="U176" s="69"/>
      <c r="V176" s="69"/>
      <c r="W176" s="69"/>
      <c r="X176" s="62">
        <f t="shared" si="32"/>
        <v>0</v>
      </c>
      <c r="Y176" s="73">
        <v>15</v>
      </c>
      <c r="Z176" s="73">
        <f t="shared" si="27"/>
        <v>15</v>
      </c>
      <c r="AA176" s="73" t="s">
        <v>1132</v>
      </c>
      <c r="AB176" s="73">
        <v>10</v>
      </c>
      <c r="AC176" s="73" t="s">
        <v>1133</v>
      </c>
      <c r="AD176" s="73">
        <v>10</v>
      </c>
      <c r="AE176" s="74">
        <f t="shared" si="33"/>
        <v>35</v>
      </c>
      <c r="AF176" s="25">
        <f t="shared" si="34"/>
        <v>35</v>
      </c>
    </row>
    <row r="177" spans="1:32">
      <c r="A177" s="25">
        <v>175</v>
      </c>
      <c r="B177" s="25" t="s">
        <v>133</v>
      </c>
      <c r="C177" s="25">
        <v>2024010492</v>
      </c>
      <c r="D177" s="78"/>
      <c r="E177" s="78"/>
      <c r="F177" s="62">
        <f t="shared" si="30"/>
        <v>0</v>
      </c>
      <c r="G177" s="79"/>
      <c r="H177" s="79"/>
      <c r="I177" s="79"/>
      <c r="J177" s="79"/>
      <c r="K177" s="79"/>
      <c r="L177" s="79"/>
      <c r="M177" s="79"/>
      <c r="N177" s="79"/>
      <c r="O177" s="62">
        <f t="shared" si="31"/>
        <v>0</v>
      </c>
      <c r="P177" s="69"/>
      <c r="Q177" s="69"/>
      <c r="R177" s="69"/>
      <c r="S177" s="69"/>
      <c r="T177" s="69"/>
      <c r="U177" s="69"/>
      <c r="V177" s="69"/>
      <c r="W177" s="69"/>
      <c r="X177" s="62"/>
      <c r="Y177" s="73">
        <v>90.5</v>
      </c>
      <c r="Z177" s="73">
        <f t="shared" si="27"/>
        <v>20</v>
      </c>
      <c r="AA177" s="73" t="s">
        <v>1132</v>
      </c>
      <c r="AB177" s="73">
        <v>10</v>
      </c>
      <c r="AC177" s="73" t="s">
        <v>1142</v>
      </c>
      <c r="AD177" s="73">
        <v>10</v>
      </c>
      <c r="AE177" s="74">
        <f t="shared" si="33"/>
        <v>40</v>
      </c>
      <c r="AF177" s="25">
        <f t="shared" si="34"/>
        <v>40</v>
      </c>
    </row>
    <row r="178" spans="1:32">
      <c r="A178" s="25">
        <v>176</v>
      </c>
      <c r="B178" s="25" t="s">
        <v>168</v>
      </c>
      <c r="C178" s="25">
        <v>2024010620</v>
      </c>
      <c r="D178" s="78"/>
      <c r="E178" s="78"/>
      <c r="F178" s="62">
        <f t="shared" si="30"/>
        <v>0</v>
      </c>
      <c r="G178" s="79"/>
      <c r="H178" s="79"/>
      <c r="I178" s="79"/>
      <c r="J178" s="79"/>
      <c r="K178" s="79"/>
      <c r="L178" s="79"/>
      <c r="M178" s="79"/>
      <c r="N178" s="79"/>
      <c r="O178" s="62">
        <f t="shared" si="31"/>
        <v>0</v>
      </c>
      <c r="P178" s="69"/>
      <c r="Q178" s="69"/>
      <c r="R178" s="69"/>
      <c r="S178" s="69"/>
      <c r="T178" s="69"/>
      <c r="U178" s="69"/>
      <c r="V178" s="69"/>
      <c r="W178" s="69"/>
      <c r="X178" s="62">
        <f t="shared" si="32"/>
        <v>0</v>
      </c>
      <c r="Y178" s="73">
        <v>23</v>
      </c>
      <c r="Z178" s="73">
        <f t="shared" si="27"/>
        <v>20</v>
      </c>
      <c r="AA178" s="73" t="s">
        <v>1132</v>
      </c>
      <c r="AB178" s="73">
        <v>10</v>
      </c>
      <c r="AC178" s="73" t="s">
        <v>1142</v>
      </c>
      <c r="AD178" s="73">
        <v>10</v>
      </c>
      <c r="AE178" s="74">
        <f t="shared" si="33"/>
        <v>40</v>
      </c>
      <c r="AF178" s="25">
        <f t="shared" si="34"/>
        <v>40</v>
      </c>
    </row>
    <row r="179" spans="1:32">
      <c r="A179" s="25">
        <v>177</v>
      </c>
      <c r="B179" s="25" t="s">
        <v>97</v>
      </c>
      <c r="C179" s="25">
        <v>2024010607</v>
      </c>
      <c r="D179" s="78"/>
      <c r="E179" s="78"/>
      <c r="F179" s="62">
        <f t="shared" si="30"/>
        <v>0</v>
      </c>
      <c r="G179" s="79"/>
      <c r="H179" s="79"/>
      <c r="I179" s="79"/>
      <c r="J179" s="79"/>
      <c r="K179" s="79"/>
      <c r="L179" s="79"/>
      <c r="M179" s="79"/>
      <c r="N179" s="79"/>
      <c r="O179" s="62">
        <f t="shared" si="31"/>
        <v>0</v>
      </c>
      <c r="P179" s="68" t="s">
        <v>1138</v>
      </c>
      <c r="Q179" s="68">
        <v>1.5</v>
      </c>
      <c r="R179" s="69"/>
      <c r="S179" s="69"/>
      <c r="T179" s="69"/>
      <c r="U179" s="69"/>
      <c r="V179" s="69"/>
      <c r="W179" s="69"/>
      <c r="X179" s="62">
        <f t="shared" si="32"/>
        <v>1.5</v>
      </c>
      <c r="Y179" s="73">
        <v>162.5</v>
      </c>
      <c r="Z179" s="73">
        <f t="shared" si="27"/>
        <v>20</v>
      </c>
      <c r="AA179" s="73" t="s">
        <v>1132</v>
      </c>
      <c r="AB179" s="73">
        <v>10</v>
      </c>
      <c r="AC179" s="73" t="s">
        <v>1142</v>
      </c>
      <c r="AD179" s="73">
        <v>10</v>
      </c>
      <c r="AE179" s="74">
        <f t="shared" si="33"/>
        <v>40</v>
      </c>
      <c r="AF179" s="25">
        <f t="shared" si="34"/>
        <v>41.5</v>
      </c>
    </row>
    <row r="180" spans="1:32">
      <c r="A180" s="25"/>
      <c r="B180" s="25" t="s">
        <v>90</v>
      </c>
      <c r="C180" s="80">
        <v>2024010527</v>
      </c>
      <c r="D180" s="78"/>
      <c r="E180" s="78"/>
      <c r="F180" s="62">
        <f t="shared" si="30"/>
        <v>0</v>
      </c>
      <c r="G180" s="79"/>
      <c r="H180" s="79"/>
      <c r="I180" s="79"/>
      <c r="J180" s="79"/>
      <c r="K180" s="79"/>
      <c r="L180" s="79"/>
      <c r="M180" s="79"/>
      <c r="N180" s="79"/>
      <c r="O180" s="74"/>
      <c r="P180" s="69"/>
      <c r="Q180" s="69"/>
      <c r="R180" s="69"/>
      <c r="S180" s="69"/>
      <c r="T180" s="69"/>
      <c r="U180" s="69"/>
      <c r="V180" s="69"/>
      <c r="W180" s="69"/>
      <c r="X180" s="62">
        <f t="shared" si="32"/>
        <v>0</v>
      </c>
      <c r="Y180" s="73">
        <v>3</v>
      </c>
      <c r="Z180" s="73">
        <v>3</v>
      </c>
      <c r="AA180" s="73" t="s">
        <v>1132</v>
      </c>
      <c r="AB180" s="73">
        <v>10</v>
      </c>
      <c r="AC180" s="73" t="s">
        <v>1142</v>
      </c>
      <c r="AD180" s="73">
        <v>10</v>
      </c>
      <c r="AE180" s="74">
        <f t="shared" si="33"/>
        <v>23</v>
      </c>
      <c r="AF180" s="25">
        <f t="shared" si="34"/>
        <v>23</v>
      </c>
    </row>
    <row r="181" spans="2:32">
      <c r="B181" s="81" t="s">
        <v>180</v>
      </c>
      <c r="C181" s="81">
        <v>2024010609</v>
      </c>
      <c r="F181" s="62">
        <f t="shared" si="30"/>
        <v>0</v>
      </c>
      <c r="Y181" s="55">
        <v>120</v>
      </c>
      <c r="Z181" s="73">
        <v>20</v>
      </c>
      <c r="AA181" s="55" t="s">
        <v>1132</v>
      </c>
      <c r="AB181" s="55">
        <v>10</v>
      </c>
      <c r="AC181" s="55" t="s">
        <v>1142</v>
      </c>
      <c r="AD181" s="55">
        <v>10</v>
      </c>
      <c r="AE181" s="74">
        <f t="shared" si="33"/>
        <v>40</v>
      </c>
      <c r="AF181" s="25">
        <f t="shared" si="34"/>
        <v>40</v>
      </c>
    </row>
    <row r="182" ht="15.15" spans="2:32">
      <c r="B182" s="24" t="s">
        <v>213</v>
      </c>
      <c r="C182" s="81">
        <v>2024010470</v>
      </c>
      <c r="F182" s="62">
        <f t="shared" si="30"/>
        <v>0</v>
      </c>
      <c r="Y182" s="55">
        <v>27</v>
      </c>
      <c r="Z182" s="55">
        <v>20</v>
      </c>
      <c r="AA182" s="55" t="s">
        <v>1132</v>
      </c>
      <c r="AB182" s="55">
        <v>10</v>
      </c>
      <c r="AC182" s="55" t="s">
        <v>1142</v>
      </c>
      <c r="AD182" s="55">
        <v>10</v>
      </c>
      <c r="AE182" s="74">
        <f t="shared" si="33"/>
        <v>40</v>
      </c>
      <c r="AF182" s="25">
        <f t="shared" si="34"/>
        <v>40</v>
      </c>
    </row>
    <row r="183" ht="15.15" spans="1:12">
      <c r="A183" s="82"/>
      <c r="B183" s="83"/>
      <c r="D183" s="83"/>
      <c r="E183" s="83"/>
      <c r="F183" s="83"/>
      <c r="G183" s="84"/>
      <c r="H183" s="84"/>
      <c r="I183" s="83"/>
      <c r="J183" s="88"/>
      <c r="K183" s="83"/>
      <c r="L183" s="89"/>
    </row>
    <row r="184" spans="1:12">
      <c r="A184" s="82"/>
      <c r="B184" s="83"/>
      <c r="D184" s="83"/>
      <c r="E184" s="83"/>
      <c r="F184" s="83"/>
      <c r="G184" s="84"/>
      <c r="H184" s="84"/>
      <c r="I184" s="83"/>
      <c r="J184" s="88"/>
      <c r="K184" s="83"/>
      <c r="L184" s="89"/>
    </row>
    <row r="185" ht="15.15" spans="1:12">
      <c r="A185" s="82"/>
      <c r="B185" s="83"/>
      <c r="D185" s="83"/>
      <c r="E185" s="83"/>
      <c r="F185" s="83"/>
      <c r="G185" s="84"/>
      <c r="H185" s="84"/>
      <c r="I185" s="83"/>
      <c r="J185" s="88"/>
      <c r="K185" s="83"/>
      <c r="L185" s="89"/>
    </row>
    <row r="186" ht="15.15" spans="1:12">
      <c r="A186" s="82"/>
      <c r="B186" s="83"/>
      <c r="D186" s="83"/>
      <c r="E186" s="83"/>
      <c r="F186" s="83"/>
      <c r="G186" s="84"/>
      <c r="H186" s="84"/>
      <c r="I186" s="83"/>
      <c r="J186" s="88"/>
      <c r="K186" s="83"/>
      <c r="L186" s="89"/>
    </row>
    <row r="187" ht="15.15" spans="1:12">
      <c r="A187" s="85"/>
      <c r="B187" s="86"/>
      <c r="D187" s="86"/>
      <c r="E187" s="86"/>
      <c r="F187" s="86"/>
      <c r="G187" s="87"/>
      <c r="H187" s="87"/>
      <c r="I187" s="86"/>
      <c r="J187" s="90"/>
      <c r="K187" s="86"/>
      <c r="L187" s="91"/>
    </row>
    <row r="188" ht="15.15" spans="1:12">
      <c r="A188" s="82"/>
      <c r="B188" s="83"/>
      <c r="D188" s="83"/>
      <c r="E188" s="83"/>
      <c r="F188" s="83"/>
      <c r="G188" s="84"/>
      <c r="H188" s="84"/>
      <c r="I188" s="83"/>
      <c r="J188" s="88"/>
      <c r="K188" s="83"/>
      <c r="L188" s="89"/>
    </row>
    <row r="189" ht="15.15" spans="1:12">
      <c r="A189" s="82"/>
      <c r="B189" s="83"/>
      <c r="D189" s="83"/>
      <c r="E189" s="83"/>
      <c r="F189" s="83"/>
      <c r="G189" s="84"/>
      <c r="H189" s="84"/>
      <c r="I189" s="83"/>
      <c r="J189" s="88"/>
      <c r="K189" s="83"/>
      <c r="L189" s="89"/>
    </row>
    <row r="190" ht="15.15" spans="1:12">
      <c r="A190" s="82"/>
      <c r="B190" s="83"/>
      <c r="D190" s="83"/>
      <c r="E190" s="83"/>
      <c r="F190" s="83"/>
      <c r="G190" s="84"/>
      <c r="H190" s="84"/>
      <c r="I190" s="83"/>
      <c r="J190" s="88"/>
      <c r="K190" s="83"/>
      <c r="L190" s="89"/>
    </row>
    <row r="191" ht="15.15" spans="1:12">
      <c r="A191" s="82"/>
      <c r="B191" s="83"/>
      <c r="D191" s="83"/>
      <c r="E191" s="83"/>
      <c r="F191" s="83"/>
      <c r="G191" s="84"/>
      <c r="H191" s="84"/>
      <c r="I191" s="83"/>
      <c r="J191" s="88"/>
      <c r="K191" s="83"/>
      <c r="L191" s="89"/>
    </row>
    <row r="192" ht="15.15" spans="1:12">
      <c r="A192" s="82"/>
      <c r="B192" s="83"/>
      <c r="D192" s="83"/>
      <c r="E192" s="83"/>
      <c r="F192" s="83"/>
      <c r="G192" s="84"/>
      <c r="H192" s="84"/>
      <c r="I192" s="83"/>
      <c r="J192" s="88"/>
      <c r="K192" s="83"/>
      <c r="L192" s="89"/>
    </row>
    <row r="193" ht="15.15" spans="1:12">
      <c r="A193" s="82"/>
      <c r="B193" s="83"/>
      <c r="D193" s="83"/>
      <c r="E193" s="83"/>
      <c r="F193" s="83"/>
      <c r="G193" s="84"/>
      <c r="H193" s="84"/>
      <c r="I193" s="83"/>
      <c r="J193" s="88"/>
      <c r="K193" s="83"/>
      <c r="L193" s="89"/>
    </row>
    <row r="194" ht="15.15" spans="1:12">
      <c r="A194" s="82"/>
      <c r="B194" s="83"/>
      <c r="D194" s="92"/>
      <c r="E194" s="92"/>
      <c r="F194" s="92"/>
      <c r="G194" s="92"/>
      <c r="H194" s="92"/>
      <c r="I194" s="92"/>
      <c r="J194" s="92"/>
      <c r="K194" s="92"/>
      <c r="L194" s="93"/>
    </row>
  </sheetData>
  <autoFilter xmlns:etc="http://www.wps.cn/officeDocument/2017/etCustomData" ref="A2:AD194" etc:filterBottomFollowUsedRange="0">
    <extLst/>
  </autoFilter>
  <mergeCells count="4">
    <mergeCell ref="D1:F1"/>
    <mergeCell ref="G1:O1"/>
    <mergeCell ref="P1:X1"/>
    <mergeCell ref="Y1:AE1"/>
  </mergeCells>
  <conditionalFormatting sqref="B$1:B$1048576">
    <cfRule type="duplicateValues" dxfId="1" priority="7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152400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179</xdr:row>
                <xdr:rowOff>180975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0</xdr:colOff>
                <xdr:row>180</xdr:row>
                <xdr:rowOff>142875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182</xdr:row>
                <xdr:rowOff>0</xdr:rowOff>
              </from>
              <to>
                <xdr:col>0</xdr:col>
                <xdr:colOff>0</xdr:colOff>
                <xdr:row>183</xdr:row>
                <xdr:rowOff>161925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183</xdr:row>
                <xdr:rowOff>0</xdr:rowOff>
              </from>
              <to>
                <xdr:col>0</xdr:col>
                <xdr:colOff>0</xdr:colOff>
                <xdr:row>184</xdr:row>
                <xdr:rowOff>161925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184</xdr:row>
                <xdr:rowOff>0</xdr:rowOff>
              </from>
              <to>
                <xdr:col>0</xdr:col>
                <xdr:colOff>0</xdr:colOff>
                <xdr:row>185</xdr:row>
                <xdr:rowOff>152400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185</xdr:row>
                <xdr:rowOff>0</xdr:rowOff>
              </from>
              <to>
                <xdr:col>0</xdr:col>
                <xdr:colOff>0</xdr:colOff>
                <xdr:row>186</xdr:row>
                <xdr:rowOff>152400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186</xdr:row>
                <xdr:rowOff>0</xdr:rowOff>
              </from>
              <to>
                <xdr:col>0</xdr:col>
                <xdr:colOff>0</xdr:colOff>
                <xdr:row>187</xdr:row>
                <xdr:rowOff>152400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187</xdr:row>
                <xdr:rowOff>0</xdr:rowOff>
              </from>
              <to>
                <xdr:col>0</xdr:col>
                <xdr:colOff>0</xdr:colOff>
                <xdr:row>188</xdr:row>
                <xdr:rowOff>152400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188</xdr:row>
                <xdr:rowOff>0</xdr:rowOff>
              </from>
              <to>
                <xdr:col>0</xdr:col>
                <xdr:colOff>0</xdr:colOff>
                <xdr:row>189</xdr:row>
                <xdr:rowOff>152400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189</xdr:row>
                <xdr:rowOff>0</xdr:rowOff>
              </from>
              <to>
                <xdr:col>0</xdr:col>
                <xdr:colOff>0</xdr:colOff>
                <xdr:row>190</xdr:row>
                <xdr:rowOff>152400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0</xdr:col>
                <xdr:colOff>0</xdr:colOff>
                <xdr:row>190</xdr:row>
                <xdr:rowOff>0</xdr:rowOff>
              </from>
              <to>
                <xdr:col>0</xdr:col>
                <xdr:colOff>0</xdr:colOff>
                <xdr:row>191</xdr:row>
                <xdr:rowOff>152400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0</xdr:col>
                <xdr:colOff>0</xdr:colOff>
                <xdr:row>191</xdr:row>
                <xdr:rowOff>0</xdr:rowOff>
              </from>
              <to>
                <xdr:col>0</xdr:col>
                <xdr:colOff>0</xdr:colOff>
                <xdr:row>192</xdr:row>
                <xdr:rowOff>152400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0</xdr:col>
                <xdr:colOff>0</xdr:colOff>
                <xdr:row>192</xdr:row>
                <xdr:rowOff>0</xdr:rowOff>
              </from>
              <to>
                <xdr:col>0</xdr:col>
                <xdr:colOff>0</xdr:colOff>
                <xdr:row>193</xdr:row>
                <xdr:rowOff>152400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0</xdr:col>
                <xdr:colOff>0</xdr:colOff>
                <xdr:row>193</xdr:row>
                <xdr:rowOff>0</xdr:rowOff>
              </from>
              <to>
                <xdr:col>0</xdr:col>
                <xdr:colOff>0</xdr:colOff>
                <xdr:row>194</xdr:row>
                <xdr:rowOff>152400</xdr:rowOff>
              </to>
            </anchor>
          </controlPr>
        </control>
      </mc:Choice>
      <mc:Fallback>
        <control shapeId="1071" r:id="rId49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37" sqref="$A37:$XFD37"/>
    </sheetView>
  </sheetViews>
  <sheetFormatPr defaultColWidth="29.5" defaultRowHeight="14.4"/>
  <cols>
    <col min="1" max="1" width="7" customWidth="1"/>
    <col min="2" max="2" width="52.5" customWidth="1"/>
    <col min="3" max="3" width="10.8796296296296" customWidth="1"/>
    <col min="4" max="4" width="5.37962962962963" style="24" customWidth="1"/>
    <col min="5" max="5" width="29.6296296296296" customWidth="1"/>
    <col min="6" max="6" width="5.37962962962963" customWidth="1"/>
    <col min="7" max="7" width="19.1296296296296" customWidth="1"/>
    <col min="8" max="8" width="5.37962962962963" customWidth="1"/>
    <col min="9" max="9" width="5.12962962962963" customWidth="1"/>
    <col min="10" max="16382" width="29.5" customWidth="1"/>
  </cols>
  <sheetData>
    <row r="1" spans="1:9">
      <c r="A1" s="25"/>
      <c r="B1" s="25" t="s">
        <v>1130</v>
      </c>
      <c r="C1" s="25"/>
      <c r="D1" s="25"/>
      <c r="E1" s="42" t="s">
        <v>1143</v>
      </c>
      <c r="F1" s="43"/>
      <c r="G1" s="43"/>
      <c r="H1" s="43"/>
      <c r="I1" s="49"/>
    </row>
    <row r="2" spans="1:9">
      <c r="A2" s="44" t="s">
        <v>3</v>
      </c>
      <c r="B2" s="44" t="s">
        <v>1144</v>
      </c>
      <c r="C2" s="44" t="s">
        <v>704</v>
      </c>
      <c r="D2" s="44" t="s">
        <v>887</v>
      </c>
      <c r="E2" s="45" t="s">
        <v>1145</v>
      </c>
      <c r="F2" s="44" t="s">
        <v>887</v>
      </c>
      <c r="G2" s="45" t="s">
        <v>1145</v>
      </c>
      <c r="H2" s="44" t="s">
        <v>887</v>
      </c>
      <c r="I2" s="44" t="s">
        <v>407</v>
      </c>
    </row>
    <row r="3" spans="1:9">
      <c r="A3" s="25" t="s">
        <v>169</v>
      </c>
      <c r="B3" s="25" t="s">
        <v>1146</v>
      </c>
      <c r="C3" s="25" t="s">
        <v>1147</v>
      </c>
      <c r="D3" s="25">
        <v>4</v>
      </c>
      <c r="E3" s="25"/>
      <c r="F3" s="25"/>
      <c r="G3" s="25"/>
      <c r="H3" s="25"/>
      <c r="I3" s="25">
        <f>D3+F3+H3</f>
        <v>4</v>
      </c>
    </row>
    <row r="4" spans="1:9">
      <c r="A4" s="25" t="s">
        <v>58</v>
      </c>
      <c r="B4" s="25" t="s">
        <v>1146</v>
      </c>
      <c r="C4" s="25" t="s">
        <v>1147</v>
      </c>
      <c r="D4" s="25">
        <v>4</v>
      </c>
      <c r="E4" s="25"/>
      <c r="F4" s="25"/>
      <c r="G4" s="25"/>
      <c r="H4" s="25"/>
      <c r="I4" s="25">
        <f t="shared" ref="I4:I34" si="0">D4+F4+H4</f>
        <v>4</v>
      </c>
    </row>
    <row r="5" spans="1:9">
      <c r="A5" s="25" t="s">
        <v>85</v>
      </c>
      <c r="B5" s="25" t="s">
        <v>1148</v>
      </c>
      <c r="C5" s="25" t="s">
        <v>1149</v>
      </c>
      <c r="D5" s="25">
        <v>4</v>
      </c>
      <c r="E5" s="25"/>
      <c r="F5" s="25"/>
      <c r="G5" s="25"/>
      <c r="H5" s="25"/>
      <c r="I5" s="25">
        <f t="shared" si="0"/>
        <v>4</v>
      </c>
    </row>
    <row r="6" spans="1:9">
      <c r="A6" s="25" t="s">
        <v>238</v>
      </c>
      <c r="B6" s="25" t="s">
        <v>1148</v>
      </c>
      <c r="C6" s="25" t="s">
        <v>1149</v>
      </c>
      <c r="D6" s="25">
        <v>4</v>
      </c>
      <c r="E6" s="25"/>
      <c r="F6" s="25"/>
      <c r="G6" s="25"/>
      <c r="H6" s="25"/>
      <c r="I6" s="25">
        <f t="shared" si="0"/>
        <v>4</v>
      </c>
    </row>
    <row r="7" spans="1:9">
      <c r="A7" s="25" t="s">
        <v>242</v>
      </c>
      <c r="B7" s="25" t="s">
        <v>1148</v>
      </c>
      <c r="C7" s="25" t="s">
        <v>1149</v>
      </c>
      <c r="D7" s="25">
        <v>4</v>
      </c>
      <c r="E7" s="25"/>
      <c r="F7" s="25"/>
      <c r="G7" s="25"/>
      <c r="H7" s="25"/>
      <c r="I7" s="25">
        <f t="shared" si="0"/>
        <v>4</v>
      </c>
    </row>
    <row r="8" spans="1:9">
      <c r="A8" s="25" t="s">
        <v>186</v>
      </c>
      <c r="B8" s="25" t="s">
        <v>1148</v>
      </c>
      <c r="C8" s="25" t="s">
        <v>1149</v>
      </c>
      <c r="D8" s="25">
        <v>4</v>
      </c>
      <c r="E8" s="25"/>
      <c r="F8" s="25"/>
      <c r="G8" s="25"/>
      <c r="H8" s="25"/>
      <c r="I8" s="25">
        <f t="shared" si="0"/>
        <v>4</v>
      </c>
    </row>
    <row r="9" spans="1:9">
      <c r="A9" s="25" t="s">
        <v>246</v>
      </c>
      <c r="B9" s="25" t="s">
        <v>1148</v>
      </c>
      <c r="C9" s="25" t="s">
        <v>1149</v>
      </c>
      <c r="D9" s="25">
        <v>4</v>
      </c>
      <c r="E9" s="25"/>
      <c r="F9" s="25"/>
      <c r="G9" s="25"/>
      <c r="H9" s="25"/>
      <c r="I9" s="25">
        <f t="shared" si="0"/>
        <v>4</v>
      </c>
    </row>
    <row r="10" spans="1:9">
      <c r="A10" s="25" t="s">
        <v>262</v>
      </c>
      <c r="B10" s="25" t="s">
        <v>1148</v>
      </c>
      <c r="C10" s="25" t="s">
        <v>1149</v>
      </c>
      <c r="D10" s="25">
        <v>4</v>
      </c>
      <c r="E10" s="25"/>
      <c r="F10" s="25"/>
      <c r="G10" s="25"/>
      <c r="H10" s="25"/>
      <c r="I10" s="25">
        <f t="shared" si="0"/>
        <v>4</v>
      </c>
    </row>
    <row r="11" spans="1:9">
      <c r="A11" s="25" t="s">
        <v>188</v>
      </c>
      <c r="B11" s="25" t="s">
        <v>1148</v>
      </c>
      <c r="C11" s="25" t="s">
        <v>1149</v>
      </c>
      <c r="D11" s="25">
        <v>4</v>
      </c>
      <c r="E11" s="25"/>
      <c r="F11" s="25"/>
      <c r="G11" s="25"/>
      <c r="H11" s="25"/>
      <c r="I11" s="25">
        <f t="shared" si="0"/>
        <v>4</v>
      </c>
    </row>
    <row r="12" spans="1:9">
      <c r="A12" s="25" t="s">
        <v>230</v>
      </c>
      <c r="B12" s="25" t="s">
        <v>1148</v>
      </c>
      <c r="C12" s="25" t="s">
        <v>1149</v>
      </c>
      <c r="D12" s="25">
        <v>4</v>
      </c>
      <c r="E12" s="25"/>
      <c r="F12" s="25"/>
      <c r="G12" s="25"/>
      <c r="H12" s="25"/>
      <c r="I12" s="25">
        <f t="shared" si="0"/>
        <v>4</v>
      </c>
    </row>
    <row r="13" spans="1:9">
      <c r="A13" s="25" t="s">
        <v>99</v>
      </c>
      <c r="B13" s="25" t="s">
        <v>1150</v>
      </c>
      <c r="C13" s="25" t="s">
        <v>1149</v>
      </c>
      <c r="D13" s="25">
        <v>4</v>
      </c>
      <c r="E13" s="46" t="s">
        <v>1151</v>
      </c>
      <c r="F13" s="25">
        <v>1</v>
      </c>
      <c r="G13" s="25"/>
      <c r="H13" s="25"/>
      <c r="I13" s="25">
        <f t="shared" si="0"/>
        <v>5</v>
      </c>
    </row>
    <row r="14" spans="1:9">
      <c r="A14" s="25" t="s">
        <v>65</v>
      </c>
      <c r="B14" s="25" t="s">
        <v>1150</v>
      </c>
      <c r="C14" s="25" t="s">
        <v>1149</v>
      </c>
      <c r="D14" s="25">
        <v>4</v>
      </c>
      <c r="E14" s="25"/>
      <c r="F14" s="25"/>
      <c r="G14" s="25"/>
      <c r="H14" s="25"/>
      <c r="I14" s="25">
        <f t="shared" si="0"/>
        <v>4</v>
      </c>
    </row>
    <row r="15" spans="1:9">
      <c r="A15" s="25" t="s">
        <v>110</v>
      </c>
      <c r="B15" s="25" t="s">
        <v>1150</v>
      </c>
      <c r="C15" s="25" t="s">
        <v>1149</v>
      </c>
      <c r="D15" s="25">
        <v>4</v>
      </c>
      <c r="E15" s="25"/>
      <c r="F15" s="25"/>
      <c r="G15" s="25"/>
      <c r="H15" s="25"/>
      <c r="I15" s="25">
        <f t="shared" si="0"/>
        <v>4</v>
      </c>
    </row>
    <row r="16" spans="1:9">
      <c r="A16" s="25" t="s">
        <v>165</v>
      </c>
      <c r="B16" s="25" t="s">
        <v>1150</v>
      </c>
      <c r="C16" s="25" t="s">
        <v>1149</v>
      </c>
      <c r="D16" s="25">
        <v>4</v>
      </c>
      <c r="E16" s="25"/>
      <c r="F16" s="25"/>
      <c r="G16" s="25"/>
      <c r="H16" s="25"/>
      <c r="I16" s="25">
        <f t="shared" si="0"/>
        <v>4</v>
      </c>
    </row>
    <row r="17" spans="1:9">
      <c r="A17" s="25" t="s">
        <v>1152</v>
      </c>
      <c r="B17" s="25" t="s">
        <v>1150</v>
      </c>
      <c r="C17" s="25" t="s">
        <v>1149</v>
      </c>
      <c r="D17" s="25">
        <v>4</v>
      </c>
      <c r="E17" s="25"/>
      <c r="F17" s="25"/>
      <c r="G17" s="25"/>
      <c r="H17" s="25"/>
      <c r="I17" s="25">
        <f t="shared" si="0"/>
        <v>4</v>
      </c>
    </row>
    <row r="18" spans="1:9">
      <c r="A18" s="25" t="s">
        <v>240</v>
      </c>
      <c r="B18" s="25" t="s">
        <v>1150</v>
      </c>
      <c r="C18" s="25" t="s">
        <v>1149</v>
      </c>
      <c r="D18" s="25">
        <v>4</v>
      </c>
      <c r="E18" s="25"/>
      <c r="F18" s="25"/>
      <c r="G18" s="25"/>
      <c r="H18" s="25"/>
      <c r="I18" s="25">
        <f t="shared" si="0"/>
        <v>4</v>
      </c>
    </row>
    <row r="19" spans="1:9">
      <c r="A19" s="25" t="s">
        <v>97</v>
      </c>
      <c r="B19" s="25" t="s">
        <v>1153</v>
      </c>
      <c r="C19" s="25" t="s">
        <v>1149</v>
      </c>
      <c r="D19" s="25">
        <v>4</v>
      </c>
      <c r="E19" s="25"/>
      <c r="F19" s="25"/>
      <c r="G19" s="25"/>
      <c r="H19" s="25"/>
      <c r="I19" s="25">
        <f t="shared" si="0"/>
        <v>4</v>
      </c>
    </row>
    <row r="20" spans="1:9">
      <c r="A20" s="25" t="s">
        <v>225</v>
      </c>
      <c r="B20" s="25" t="s">
        <v>1153</v>
      </c>
      <c r="C20" s="25" t="s">
        <v>1149</v>
      </c>
      <c r="D20" s="25">
        <v>4</v>
      </c>
      <c r="E20" s="25"/>
      <c r="F20" s="25"/>
      <c r="G20" s="25"/>
      <c r="H20" s="25"/>
      <c r="I20" s="25">
        <f t="shared" si="0"/>
        <v>4</v>
      </c>
    </row>
    <row r="21" spans="1:10">
      <c r="A21" s="25" t="s">
        <v>130</v>
      </c>
      <c r="B21" s="25" t="s">
        <v>1153</v>
      </c>
      <c r="C21" s="25" t="s">
        <v>1149</v>
      </c>
      <c r="D21" s="25">
        <v>4</v>
      </c>
      <c r="E21" s="25"/>
      <c r="F21" s="25"/>
      <c r="G21" s="25"/>
      <c r="H21" s="25"/>
      <c r="I21" s="25">
        <f t="shared" si="0"/>
        <v>4</v>
      </c>
      <c r="J21" s="50"/>
    </row>
    <row r="22" spans="1:10">
      <c r="A22" s="25" t="s">
        <v>56</v>
      </c>
      <c r="B22" s="25" t="s">
        <v>1153</v>
      </c>
      <c r="C22" s="25" t="s">
        <v>1149</v>
      </c>
      <c r="D22" s="25">
        <v>4</v>
      </c>
      <c r="E22" s="25"/>
      <c r="F22" s="25"/>
      <c r="G22" s="25"/>
      <c r="H22" s="25"/>
      <c r="I22" s="25">
        <f t="shared" si="0"/>
        <v>4</v>
      </c>
      <c r="J22" s="50"/>
    </row>
    <row r="23" spans="1:9">
      <c r="A23" s="25" t="s">
        <v>235</v>
      </c>
      <c r="B23" s="25" t="s">
        <v>1153</v>
      </c>
      <c r="C23" s="25" t="s">
        <v>1149</v>
      </c>
      <c r="D23" s="25">
        <v>4</v>
      </c>
      <c r="E23" s="25"/>
      <c r="F23" s="25"/>
      <c r="G23" s="25"/>
      <c r="H23" s="25"/>
      <c r="I23" s="25">
        <f t="shared" si="0"/>
        <v>4</v>
      </c>
    </row>
    <row r="24" spans="1:9">
      <c r="A24" s="25" t="s">
        <v>180</v>
      </c>
      <c r="B24" s="25" t="s">
        <v>1153</v>
      </c>
      <c r="C24" s="25" t="s">
        <v>1149</v>
      </c>
      <c r="D24" s="25">
        <v>4</v>
      </c>
      <c r="E24" s="25"/>
      <c r="F24" s="25"/>
      <c r="G24" s="25"/>
      <c r="H24" s="25"/>
      <c r="I24" s="25">
        <f t="shared" si="0"/>
        <v>4</v>
      </c>
    </row>
    <row r="25" spans="1:9">
      <c r="A25" s="25" t="s">
        <v>238</v>
      </c>
      <c r="B25" s="25" t="s">
        <v>1153</v>
      </c>
      <c r="C25" s="25" t="s">
        <v>1149</v>
      </c>
      <c r="D25" s="25">
        <v>4</v>
      </c>
      <c r="E25" s="25"/>
      <c r="F25" s="25"/>
      <c r="G25" s="25"/>
      <c r="H25" s="25"/>
      <c r="I25" s="25">
        <f t="shared" si="0"/>
        <v>4</v>
      </c>
    </row>
    <row r="26" spans="1:9">
      <c r="A26" s="25" t="s">
        <v>234</v>
      </c>
      <c r="B26" s="25" t="s">
        <v>1153</v>
      </c>
      <c r="C26" s="25" t="s">
        <v>1149</v>
      </c>
      <c r="D26" s="25">
        <v>4</v>
      </c>
      <c r="E26" s="25"/>
      <c r="F26" s="25"/>
      <c r="G26" s="25"/>
      <c r="H26" s="25"/>
      <c r="I26" s="25">
        <f t="shared" si="0"/>
        <v>4</v>
      </c>
    </row>
    <row r="27" spans="1:9">
      <c r="A27" s="25" t="s">
        <v>154</v>
      </c>
      <c r="B27" s="25" t="s">
        <v>1153</v>
      </c>
      <c r="C27" s="25" t="s">
        <v>1149</v>
      </c>
      <c r="D27" s="25">
        <v>4</v>
      </c>
      <c r="E27" s="25"/>
      <c r="F27" s="25"/>
      <c r="G27" s="25"/>
      <c r="H27" s="25"/>
      <c r="I27" s="25">
        <f t="shared" si="0"/>
        <v>4</v>
      </c>
    </row>
    <row r="28" spans="1:9">
      <c r="A28" s="25" t="s">
        <v>106</v>
      </c>
      <c r="B28" s="25" t="s">
        <v>1153</v>
      </c>
      <c r="C28" s="25" t="s">
        <v>1149</v>
      </c>
      <c r="D28" s="25">
        <v>4</v>
      </c>
      <c r="E28" s="25"/>
      <c r="F28" s="25"/>
      <c r="G28" s="25"/>
      <c r="H28" s="25"/>
      <c r="I28" s="25">
        <f t="shared" si="0"/>
        <v>4</v>
      </c>
    </row>
    <row r="29" spans="1:9">
      <c r="A29" s="46" t="s">
        <v>86</v>
      </c>
      <c r="B29" s="46" t="s">
        <v>1154</v>
      </c>
      <c r="C29" s="46" t="s">
        <v>1149</v>
      </c>
      <c r="D29" s="25">
        <v>4</v>
      </c>
      <c r="E29" s="46" t="s">
        <v>1155</v>
      </c>
      <c r="F29" s="46">
        <v>1</v>
      </c>
      <c r="G29" s="46"/>
      <c r="H29" s="46"/>
      <c r="I29" s="25">
        <f t="shared" si="0"/>
        <v>5</v>
      </c>
    </row>
    <row r="30" ht="16.8" spans="1:9">
      <c r="A30" s="47" t="s">
        <v>329</v>
      </c>
      <c r="B30" s="46"/>
      <c r="C30" s="46"/>
      <c r="D30" s="25"/>
      <c r="E30" s="46" t="s">
        <v>1156</v>
      </c>
      <c r="F30" s="46">
        <v>1</v>
      </c>
      <c r="G30" s="46"/>
      <c r="H30" s="46"/>
      <c r="I30" s="25">
        <f t="shared" si="0"/>
        <v>1</v>
      </c>
    </row>
    <row r="31" spans="1:9">
      <c r="A31" s="46" t="s">
        <v>209</v>
      </c>
      <c r="B31" s="46"/>
      <c r="C31" s="46"/>
      <c r="D31" s="25"/>
      <c r="E31" s="46" t="s">
        <v>1157</v>
      </c>
      <c r="F31" s="46">
        <v>1</v>
      </c>
      <c r="G31" s="46" t="s">
        <v>1158</v>
      </c>
      <c r="H31" s="46">
        <v>1</v>
      </c>
      <c r="I31" s="25">
        <f t="shared" si="0"/>
        <v>2</v>
      </c>
    </row>
    <row r="32" spans="1:9">
      <c r="A32" s="46" t="s">
        <v>206</v>
      </c>
      <c r="B32" s="46" t="s">
        <v>1159</v>
      </c>
      <c r="C32" s="46" t="s">
        <v>1147</v>
      </c>
      <c r="D32" s="25">
        <v>4</v>
      </c>
      <c r="E32" s="46"/>
      <c r="F32" s="46"/>
      <c r="G32" s="46"/>
      <c r="H32" s="46"/>
      <c r="I32" s="25">
        <f t="shared" si="0"/>
        <v>4</v>
      </c>
    </row>
    <row r="33" ht="28.8" spans="1:9">
      <c r="A33" s="46" t="s">
        <v>208</v>
      </c>
      <c r="B33" s="48" t="s">
        <v>1160</v>
      </c>
      <c r="C33" s="46" t="s">
        <v>1149</v>
      </c>
      <c r="D33" s="25">
        <v>4</v>
      </c>
      <c r="E33" s="46"/>
      <c r="F33" s="46"/>
      <c r="G33" s="46"/>
      <c r="H33" s="46"/>
      <c r="I33" s="25">
        <f t="shared" si="0"/>
        <v>4</v>
      </c>
    </row>
    <row r="34" spans="1:9">
      <c r="A34" s="46" t="s">
        <v>254</v>
      </c>
      <c r="B34" t="s">
        <v>1161</v>
      </c>
      <c r="C34" s="46" t="s">
        <v>1162</v>
      </c>
      <c r="D34" s="25">
        <v>4</v>
      </c>
      <c r="E34" s="46"/>
      <c r="F34" s="46"/>
      <c r="G34" s="46"/>
      <c r="H34" s="46"/>
      <c r="I34" s="25">
        <f t="shared" si="0"/>
        <v>4</v>
      </c>
    </row>
    <row r="35" spans="1:9">
      <c r="A35" s="46" t="s">
        <v>63</v>
      </c>
      <c r="B35" s="46"/>
      <c r="C35" s="46" t="s">
        <v>1149</v>
      </c>
      <c r="D35" s="25"/>
      <c r="E35" s="46"/>
      <c r="F35" s="46"/>
      <c r="G35" s="46"/>
      <c r="H35" s="46"/>
      <c r="I35" s="46"/>
    </row>
    <row r="36" spans="1:9">
      <c r="A36" s="46" t="s">
        <v>132</v>
      </c>
      <c r="B36" s="46"/>
      <c r="C36" s="46" t="s">
        <v>1149</v>
      </c>
      <c r="D36" s="25"/>
      <c r="E36" s="46"/>
      <c r="F36" s="46"/>
      <c r="G36" s="46"/>
      <c r="H36" s="46"/>
      <c r="I36" s="46"/>
    </row>
  </sheetData>
  <mergeCells count="2">
    <mergeCell ref="B1:D1"/>
    <mergeCell ref="E1:I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"/>
  <sheetViews>
    <sheetView topLeftCell="A138" workbookViewId="0">
      <selection activeCell="H22" sqref="H22"/>
    </sheetView>
  </sheetViews>
  <sheetFormatPr defaultColWidth="9" defaultRowHeight="14.4" outlineLevelCol="3"/>
  <cols>
    <col min="3" max="3" width="9" style="40"/>
  </cols>
  <sheetData>
    <row r="1" spans="1:4">
      <c r="A1" s="36" t="s">
        <v>130</v>
      </c>
      <c r="B1" s="36" t="s">
        <v>1163</v>
      </c>
      <c r="C1" s="41">
        <v>1</v>
      </c>
      <c r="D1" t="s">
        <v>369</v>
      </c>
    </row>
    <row r="2" spans="1:4">
      <c r="A2" s="36" t="s">
        <v>278</v>
      </c>
      <c r="B2" s="36" t="s">
        <v>1164</v>
      </c>
      <c r="C2" s="41">
        <v>0</v>
      </c>
      <c r="D2" t="s">
        <v>91</v>
      </c>
    </row>
    <row r="3" spans="1:4">
      <c r="A3" s="36" t="s">
        <v>292</v>
      </c>
      <c r="B3" s="36" t="s">
        <v>1163</v>
      </c>
      <c r="C3" s="41">
        <v>0</v>
      </c>
      <c r="D3" t="s">
        <v>91</v>
      </c>
    </row>
    <row r="4" spans="1:4">
      <c r="A4" s="36" t="s">
        <v>253</v>
      </c>
      <c r="B4" s="36" t="s">
        <v>1165</v>
      </c>
      <c r="C4" s="41">
        <v>1</v>
      </c>
      <c r="D4" t="s">
        <v>369</v>
      </c>
    </row>
    <row r="5" spans="1:4">
      <c r="A5" s="36" t="s">
        <v>160</v>
      </c>
      <c r="B5" s="36" t="s">
        <v>1163</v>
      </c>
      <c r="C5" s="41">
        <v>0</v>
      </c>
      <c r="D5" t="s">
        <v>91</v>
      </c>
    </row>
    <row r="6" spans="1:4">
      <c r="A6" s="36" t="s">
        <v>116</v>
      </c>
      <c r="B6" s="36" t="s">
        <v>1166</v>
      </c>
      <c r="C6" s="41">
        <v>0</v>
      </c>
      <c r="D6" t="s">
        <v>91</v>
      </c>
    </row>
    <row r="7" spans="1:4">
      <c r="A7" s="36" t="s">
        <v>56</v>
      </c>
      <c r="B7" s="36" t="s">
        <v>1166</v>
      </c>
      <c r="C7" s="41">
        <v>0</v>
      </c>
      <c r="D7" t="s">
        <v>91</v>
      </c>
    </row>
    <row r="8" ht="37.8" spans="1:4">
      <c r="A8" s="36" t="s">
        <v>341</v>
      </c>
      <c r="B8" s="36" t="s">
        <v>1164</v>
      </c>
      <c r="C8" s="41">
        <v>3</v>
      </c>
      <c r="D8" t="s">
        <v>369</v>
      </c>
    </row>
    <row r="9" spans="1:4">
      <c r="A9" s="36" t="s">
        <v>104</v>
      </c>
      <c r="B9" s="36" t="s">
        <v>1167</v>
      </c>
      <c r="C9" s="41">
        <v>0</v>
      </c>
      <c r="D9" t="s">
        <v>91</v>
      </c>
    </row>
    <row r="10" spans="1:4">
      <c r="A10" s="36" t="s">
        <v>320</v>
      </c>
      <c r="B10" s="36" t="s">
        <v>1168</v>
      </c>
      <c r="C10" s="41">
        <v>0</v>
      </c>
      <c r="D10" t="s">
        <v>91</v>
      </c>
    </row>
    <row r="11" spans="1:4">
      <c r="A11" s="36" t="s">
        <v>128</v>
      </c>
      <c r="B11" s="36" t="s">
        <v>1169</v>
      </c>
      <c r="C11" s="41">
        <v>0</v>
      </c>
      <c r="D11" t="s">
        <v>91</v>
      </c>
    </row>
    <row r="12" spans="1:4">
      <c r="A12" s="36" t="s">
        <v>76</v>
      </c>
      <c r="B12" s="36" t="s">
        <v>1170</v>
      </c>
      <c r="C12" s="41">
        <v>0</v>
      </c>
      <c r="D12" t="s">
        <v>91</v>
      </c>
    </row>
    <row r="13" spans="1:4">
      <c r="A13" s="36" t="s">
        <v>171</v>
      </c>
      <c r="B13" s="36" t="s">
        <v>1163</v>
      </c>
      <c r="C13" s="41">
        <v>0</v>
      </c>
      <c r="D13" t="s">
        <v>91</v>
      </c>
    </row>
    <row r="14" spans="1:4">
      <c r="A14" s="36" t="s">
        <v>96</v>
      </c>
      <c r="B14" s="36" t="s">
        <v>1171</v>
      </c>
      <c r="C14" s="41">
        <v>0</v>
      </c>
      <c r="D14" t="s">
        <v>91</v>
      </c>
    </row>
    <row r="15" spans="1:4">
      <c r="A15" s="36" t="s">
        <v>124</v>
      </c>
      <c r="B15" s="36" t="s">
        <v>1172</v>
      </c>
      <c r="C15" s="41">
        <v>0</v>
      </c>
      <c r="D15" t="s">
        <v>91</v>
      </c>
    </row>
    <row r="16" spans="1:4">
      <c r="A16" s="36" t="s">
        <v>54</v>
      </c>
      <c r="B16" s="36" t="s">
        <v>1170</v>
      </c>
      <c r="C16" s="41">
        <v>0</v>
      </c>
      <c r="D16" t="s">
        <v>91</v>
      </c>
    </row>
    <row r="17" spans="1:4">
      <c r="A17" s="36" t="s">
        <v>61</v>
      </c>
      <c r="B17" s="36" t="s">
        <v>1173</v>
      </c>
      <c r="C17" s="41">
        <v>0</v>
      </c>
      <c r="D17" t="s">
        <v>91</v>
      </c>
    </row>
    <row r="18" spans="1:4">
      <c r="A18" s="36" t="s">
        <v>80</v>
      </c>
      <c r="B18" s="36" t="s">
        <v>1170</v>
      </c>
      <c r="C18" s="41">
        <v>0</v>
      </c>
      <c r="D18" t="s">
        <v>91</v>
      </c>
    </row>
    <row r="19" spans="1:4">
      <c r="A19" s="36" t="s">
        <v>52</v>
      </c>
      <c r="B19" s="36" t="s">
        <v>1166</v>
      </c>
      <c r="C19" s="41">
        <v>0</v>
      </c>
      <c r="D19" t="s">
        <v>91</v>
      </c>
    </row>
    <row r="20" spans="1:4">
      <c r="A20" s="36" t="s">
        <v>246</v>
      </c>
      <c r="B20" s="36" t="s">
        <v>1164</v>
      </c>
      <c r="C20" s="41">
        <v>0</v>
      </c>
      <c r="D20" t="s">
        <v>91</v>
      </c>
    </row>
    <row r="21" spans="1:4">
      <c r="A21" s="36" t="s">
        <v>285</v>
      </c>
      <c r="B21" s="36" t="s">
        <v>1174</v>
      </c>
      <c r="C21" s="41">
        <v>3</v>
      </c>
      <c r="D21" t="s">
        <v>369</v>
      </c>
    </row>
    <row r="22" spans="1:4">
      <c r="A22" s="36" t="s">
        <v>85</v>
      </c>
      <c r="B22" s="36" t="s">
        <v>1163</v>
      </c>
      <c r="C22" s="41">
        <v>0</v>
      </c>
      <c r="D22" t="s">
        <v>91</v>
      </c>
    </row>
    <row r="23" spans="1:4">
      <c r="A23" s="36" t="s">
        <v>230</v>
      </c>
      <c r="B23" s="36" t="s">
        <v>1168</v>
      </c>
      <c r="C23" s="41">
        <v>1</v>
      </c>
      <c r="D23" t="s">
        <v>369</v>
      </c>
    </row>
    <row r="24" spans="1:4">
      <c r="A24" s="36" t="s">
        <v>262</v>
      </c>
      <c r="B24" s="36" t="s">
        <v>1175</v>
      </c>
      <c r="C24" s="41">
        <v>0</v>
      </c>
      <c r="D24" t="s">
        <v>91</v>
      </c>
    </row>
    <row r="25" spans="1:4">
      <c r="A25" s="36" t="s">
        <v>152</v>
      </c>
      <c r="B25" s="36" t="s">
        <v>1172</v>
      </c>
      <c r="C25" s="41">
        <v>0</v>
      </c>
      <c r="D25" t="s">
        <v>91</v>
      </c>
    </row>
    <row r="26" spans="1:4">
      <c r="A26" s="36" t="s">
        <v>175</v>
      </c>
      <c r="B26" s="36" t="s">
        <v>1167</v>
      </c>
      <c r="C26" s="41">
        <v>0</v>
      </c>
      <c r="D26" t="s">
        <v>91</v>
      </c>
    </row>
    <row r="27" spans="1:4">
      <c r="A27" s="36" t="s">
        <v>69</v>
      </c>
      <c r="B27" s="36" t="s">
        <v>1169</v>
      </c>
      <c r="C27" s="41">
        <v>0</v>
      </c>
      <c r="D27" t="s">
        <v>91</v>
      </c>
    </row>
    <row r="28" spans="1:4">
      <c r="A28" s="36" t="s">
        <v>182</v>
      </c>
      <c r="B28" s="36" t="s">
        <v>1172</v>
      </c>
      <c r="C28" s="41">
        <v>0</v>
      </c>
      <c r="D28" t="s">
        <v>91</v>
      </c>
    </row>
    <row r="29" spans="1:4">
      <c r="A29" s="36" t="s">
        <v>228</v>
      </c>
      <c r="B29" s="36" t="s">
        <v>1176</v>
      </c>
      <c r="C29" s="41">
        <v>0</v>
      </c>
      <c r="D29" t="s">
        <v>91</v>
      </c>
    </row>
    <row r="30" spans="1:4">
      <c r="A30" s="36" t="s">
        <v>242</v>
      </c>
      <c r="B30" s="36" t="s">
        <v>1177</v>
      </c>
      <c r="C30" s="41">
        <v>3</v>
      </c>
      <c r="D30" t="s">
        <v>369</v>
      </c>
    </row>
    <row r="31" spans="1:4">
      <c r="A31" s="36" t="s">
        <v>364</v>
      </c>
      <c r="B31" s="36" t="s">
        <v>1178</v>
      </c>
      <c r="C31" s="41">
        <v>4</v>
      </c>
      <c r="D31" t="s">
        <v>369</v>
      </c>
    </row>
    <row r="32" spans="1:4">
      <c r="A32" s="36" t="s">
        <v>110</v>
      </c>
      <c r="B32" s="36" t="s">
        <v>1163</v>
      </c>
      <c r="C32" s="41">
        <v>0</v>
      </c>
      <c r="D32" t="s">
        <v>91</v>
      </c>
    </row>
    <row r="33" spans="1:4">
      <c r="A33" s="36" t="s">
        <v>165</v>
      </c>
      <c r="B33" s="36" t="s">
        <v>1179</v>
      </c>
      <c r="C33" s="41">
        <v>1</v>
      </c>
      <c r="D33" t="s">
        <v>369</v>
      </c>
    </row>
    <row r="34" spans="1:4">
      <c r="A34" s="36" t="s">
        <v>204</v>
      </c>
      <c r="B34" s="36" t="s">
        <v>1164</v>
      </c>
      <c r="C34" s="41">
        <v>0</v>
      </c>
      <c r="D34" t="s">
        <v>91</v>
      </c>
    </row>
    <row r="35" spans="1:4">
      <c r="A35" s="36" t="s">
        <v>99</v>
      </c>
      <c r="B35" s="36" t="s">
        <v>1167</v>
      </c>
      <c r="C35" s="41">
        <v>0</v>
      </c>
      <c r="D35" t="s">
        <v>91</v>
      </c>
    </row>
    <row r="36" spans="1:4">
      <c r="A36" s="36" t="s">
        <v>142</v>
      </c>
      <c r="B36" s="36" t="s">
        <v>1169</v>
      </c>
      <c r="C36" s="41">
        <v>0</v>
      </c>
      <c r="D36" t="s">
        <v>91</v>
      </c>
    </row>
    <row r="37" spans="1:4">
      <c r="A37" s="36" t="s">
        <v>248</v>
      </c>
      <c r="B37" s="36" t="s">
        <v>1168</v>
      </c>
      <c r="C37" s="41">
        <v>1</v>
      </c>
      <c r="D37" t="s">
        <v>369</v>
      </c>
    </row>
    <row r="38" spans="1:4">
      <c r="A38" s="36" t="s">
        <v>196</v>
      </c>
      <c r="B38" s="36" t="s">
        <v>1180</v>
      </c>
      <c r="C38" s="41">
        <v>1</v>
      </c>
      <c r="D38" t="s">
        <v>369</v>
      </c>
    </row>
    <row r="39" spans="1:4">
      <c r="A39" s="36" t="s">
        <v>114</v>
      </c>
      <c r="B39" s="36" t="s">
        <v>1170</v>
      </c>
      <c r="C39" s="41">
        <v>0</v>
      </c>
      <c r="D39" t="s">
        <v>91</v>
      </c>
    </row>
    <row r="40" spans="1:4">
      <c r="A40" s="36" t="s">
        <v>65</v>
      </c>
      <c r="B40" s="36" t="s">
        <v>1173</v>
      </c>
      <c r="C40" s="41">
        <v>0</v>
      </c>
      <c r="D40" t="s">
        <v>91</v>
      </c>
    </row>
    <row r="41" spans="1:4">
      <c r="A41" s="36" t="s">
        <v>148</v>
      </c>
      <c r="B41" s="36" t="s">
        <v>1172</v>
      </c>
      <c r="C41" s="41">
        <v>0</v>
      </c>
      <c r="D41" t="s">
        <v>91</v>
      </c>
    </row>
    <row r="42" spans="1:4">
      <c r="A42" s="36" t="s">
        <v>126</v>
      </c>
      <c r="B42" s="36" t="s">
        <v>1172</v>
      </c>
      <c r="C42" s="41">
        <v>0</v>
      </c>
      <c r="D42" t="s">
        <v>91</v>
      </c>
    </row>
    <row r="43" spans="1:4">
      <c r="A43" s="36" t="s">
        <v>154</v>
      </c>
      <c r="B43" s="36" t="s">
        <v>1167</v>
      </c>
      <c r="C43" s="41">
        <v>0</v>
      </c>
      <c r="D43" t="s">
        <v>91</v>
      </c>
    </row>
    <row r="44" spans="1:4">
      <c r="A44" s="36" t="s">
        <v>206</v>
      </c>
      <c r="B44" s="36" t="s">
        <v>1180</v>
      </c>
      <c r="C44" s="41">
        <v>1</v>
      </c>
      <c r="D44" t="s">
        <v>369</v>
      </c>
    </row>
    <row r="45" spans="1:4">
      <c r="A45" s="36" t="s">
        <v>350</v>
      </c>
      <c r="B45" s="36" t="s">
        <v>1175</v>
      </c>
      <c r="C45" s="41">
        <v>4</v>
      </c>
      <c r="D45" t="s">
        <v>369</v>
      </c>
    </row>
    <row r="46" spans="1:4">
      <c r="A46" s="36" t="s">
        <v>336</v>
      </c>
      <c r="B46" s="36" t="s">
        <v>1180</v>
      </c>
      <c r="C46" s="41">
        <v>4</v>
      </c>
      <c r="D46" t="s">
        <v>369</v>
      </c>
    </row>
    <row r="47" spans="1:4">
      <c r="A47" s="36" t="s">
        <v>222</v>
      </c>
      <c r="B47" s="36" t="s">
        <v>1164</v>
      </c>
      <c r="C47" s="41">
        <v>0</v>
      </c>
      <c r="D47" t="s">
        <v>91</v>
      </c>
    </row>
    <row r="48" spans="1:4">
      <c r="A48" s="36" t="s">
        <v>238</v>
      </c>
      <c r="B48" s="36" t="s">
        <v>1181</v>
      </c>
      <c r="C48" s="41">
        <v>2</v>
      </c>
      <c r="D48" t="s">
        <v>369</v>
      </c>
    </row>
    <row r="49" spans="1:4">
      <c r="A49" s="36" t="s">
        <v>163</v>
      </c>
      <c r="B49" s="36" t="s">
        <v>1167</v>
      </c>
      <c r="C49" s="41">
        <v>0</v>
      </c>
      <c r="D49" t="s">
        <v>91</v>
      </c>
    </row>
    <row r="50" spans="1:4">
      <c r="A50" s="36" t="s">
        <v>281</v>
      </c>
      <c r="B50" s="36" t="s">
        <v>1168</v>
      </c>
      <c r="C50" s="41">
        <v>1</v>
      </c>
      <c r="D50" t="s">
        <v>369</v>
      </c>
    </row>
    <row r="51" spans="1:4">
      <c r="A51" s="36" t="s">
        <v>256</v>
      </c>
      <c r="B51" s="36" t="s">
        <v>1181</v>
      </c>
      <c r="C51" s="41">
        <v>1</v>
      </c>
      <c r="D51" t="s">
        <v>369</v>
      </c>
    </row>
    <row r="52" spans="1:4">
      <c r="A52" s="36" t="s">
        <v>273</v>
      </c>
      <c r="B52" s="36" t="s">
        <v>1164</v>
      </c>
      <c r="C52" s="41">
        <v>0</v>
      </c>
      <c r="D52" t="s">
        <v>91</v>
      </c>
    </row>
    <row r="53" spans="1:4">
      <c r="A53" s="36" t="s">
        <v>118</v>
      </c>
      <c r="B53" s="36" t="s">
        <v>1166</v>
      </c>
      <c r="C53" s="41">
        <v>0</v>
      </c>
      <c r="D53" t="s">
        <v>91</v>
      </c>
    </row>
    <row r="54" spans="1:4">
      <c r="A54" s="36" t="s">
        <v>280</v>
      </c>
      <c r="B54" s="36" t="s">
        <v>1164</v>
      </c>
      <c r="C54" s="41">
        <v>0</v>
      </c>
      <c r="D54" t="s">
        <v>91</v>
      </c>
    </row>
    <row r="55" spans="1:4">
      <c r="A55" s="36" t="s">
        <v>78</v>
      </c>
      <c r="B55" s="36" t="s">
        <v>1173</v>
      </c>
      <c r="C55" s="41">
        <v>0</v>
      </c>
      <c r="D55" t="s">
        <v>91</v>
      </c>
    </row>
    <row r="56" spans="1:4">
      <c r="A56" s="36" t="s">
        <v>251</v>
      </c>
      <c r="B56" s="36" t="s">
        <v>1163</v>
      </c>
      <c r="C56" s="41">
        <v>0</v>
      </c>
      <c r="D56" t="s">
        <v>91</v>
      </c>
    </row>
    <row r="57" spans="1:4">
      <c r="A57" s="36" t="s">
        <v>88</v>
      </c>
      <c r="B57" s="36" t="s">
        <v>1182</v>
      </c>
      <c r="C57" s="41">
        <v>0</v>
      </c>
      <c r="D57" t="s">
        <v>91</v>
      </c>
    </row>
    <row r="58" spans="1:4">
      <c r="A58" s="36" t="s">
        <v>67</v>
      </c>
      <c r="B58" s="36" t="s">
        <v>1167</v>
      </c>
      <c r="C58" s="41">
        <v>0</v>
      </c>
      <c r="D58" t="s">
        <v>91</v>
      </c>
    </row>
    <row r="59" spans="1:4">
      <c r="A59" s="36" t="s">
        <v>120</v>
      </c>
      <c r="B59" s="36" t="s">
        <v>1172</v>
      </c>
      <c r="C59" s="41">
        <v>0</v>
      </c>
      <c r="D59" t="s">
        <v>91</v>
      </c>
    </row>
    <row r="60" spans="1:4">
      <c r="A60" s="36" t="s">
        <v>354</v>
      </c>
      <c r="B60" s="36" t="s">
        <v>1183</v>
      </c>
      <c r="C60" s="41">
        <v>3</v>
      </c>
      <c r="D60" t="s">
        <v>369</v>
      </c>
    </row>
    <row r="61" spans="1:4">
      <c r="A61" s="36" t="s">
        <v>83</v>
      </c>
      <c r="B61" s="36" t="s">
        <v>1166</v>
      </c>
      <c r="C61" s="41">
        <v>0</v>
      </c>
      <c r="D61" t="s">
        <v>91</v>
      </c>
    </row>
    <row r="62" spans="1:4">
      <c r="A62" s="36" t="s">
        <v>86</v>
      </c>
      <c r="B62" s="36" t="s">
        <v>1171</v>
      </c>
      <c r="C62" s="41">
        <v>0</v>
      </c>
      <c r="D62" t="s">
        <v>91</v>
      </c>
    </row>
    <row r="63" spans="1:4">
      <c r="A63" s="36" t="s">
        <v>254</v>
      </c>
      <c r="B63" s="36" t="s">
        <v>1180</v>
      </c>
      <c r="C63" s="41">
        <v>1</v>
      </c>
      <c r="D63" t="s">
        <v>369</v>
      </c>
    </row>
    <row r="64" spans="1:4">
      <c r="A64" s="36" t="s">
        <v>249</v>
      </c>
      <c r="B64" s="36" t="s">
        <v>1163</v>
      </c>
      <c r="C64" s="41">
        <v>0</v>
      </c>
      <c r="D64" t="s">
        <v>91</v>
      </c>
    </row>
    <row r="65" spans="1:4">
      <c r="A65" s="36" t="s">
        <v>235</v>
      </c>
      <c r="B65" s="36" t="s">
        <v>1184</v>
      </c>
      <c r="C65" s="41">
        <v>1</v>
      </c>
      <c r="D65" t="s">
        <v>369</v>
      </c>
    </row>
    <row r="66" spans="1:4">
      <c r="A66" s="36" t="s">
        <v>225</v>
      </c>
      <c r="B66" s="36" t="s">
        <v>1168</v>
      </c>
      <c r="C66" s="41">
        <v>0</v>
      </c>
      <c r="D66" t="s">
        <v>91</v>
      </c>
    </row>
    <row r="67" spans="1:4">
      <c r="A67" s="36" t="s">
        <v>70</v>
      </c>
      <c r="B67" s="36" t="s">
        <v>1163</v>
      </c>
      <c r="C67" s="41">
        <v>0</v>
      </c>
      <c r="D67" t="s">
        <v>91</v>
      </c>
    </row>
    <row r="68" spans="1:4">
      <c r="A68" s="36" t="s">
        <v>161</v>
      </c>
      <c r="B68" s="36" t="s">
        <v>1181</v>
      </c>
      <c r="C68" s="41">
        <v>0</v>
      </c>
      <c r="D68" t="s">
        <v>91</v>
      </c>
    </row>
    <row r="69" spans="1:4">
      <c r="A69" s="36" t="s">
        <v>236</v>
      </c>
      <c r="B69" s="36" t="s">
        <v>1185</v>
      </c>
      <c r="C69" s="41">
        <v>0</v>
      </c>
      <c r="D69" t="s">
        <v>91</v>
      </c>
    </row>
    <row r="70" spans="1:4">
      <c r="A70" s="36" t="s">
        <v>316</v>
      </c>
      <c r="B70" s="36" t="s">
        <v>1180</v>
      </c>
      <c r="C70" s="41">
        <v>3</v>
      </c>
      <c r="D70" t="s">
        <v>369</v>
      </c>
    </row>
    <row r="71" spans="1:4">
      <c r="A71" s="36" t="s">
        <v>94</v>
      </c>
      <c r="B71" s="36" t="s">
        <v>1172</v>
      </c>
      <c r="C71" s="41">
        <v>0</v>
      </c>
      <c r="D71" t="s">
        <v>91</v>
      </c>
    </row>
    <row r="72" spans="1:4">
      <c r="A72" s="36" t="s">
        <v>89</v>
      </c>
      <c r="B72" s="36" t="s">
        <v>1167</v>
      </c>
      <c r="C72" s="41">
        <v>0</v>
      </c>
      <c r="D72" t="s">
        <v>91</v>
      </c>
    </row>
    <row r="73" spans="1:4">
      <c r="A73" s="36" t="s">
        <v>342</v>
      </c>
      <c r="B73" s="36" t="s">
        <v>1177</v>
      </c>
      <c r="C73" s="41">
        <v>2</v>
      </c>
      <c r="D73" t="s">
        <v>369</v>
      </c>
    </row>
    <row r="74" spans="1:4">
      <c r="A74" s="36" t="s">
        <v>301</v>
      </c>
      <c r="B74" s="36" t="s">
        <v>1180</v>
      </c>
      <c r="C74" s="41">
        <v>2</v>
      </c>
      <c r="D74" t="s">
        <v>369</v>
      </c>
    </row>
    <row r="75" spans="1:4">
      <c r="A75" s="36" t="s">
        <v>220</v>
      </c>
      <c r="B75" s="36" t="s">
        <v>1168</v>
      </c>
      <c r="C75" s="41">
        <v>0</v>
      </c>
      <c r="D75" t="s">
        <v>91</v>
      </c>
    </row>
    <row r="76" spans="1:4">
      <c r="A76" s="36" t="s">
        <v>212</v>
      </c>
      <c r="B76" s="36" t="s">
        <v>1172</v>
      </c>
      <c r="C76" s="41">
        <v>0</v>
      </c>
      <c r="D76" t="s">
        <v>91</v>
      </c>
    </row>
    <row r="77" spans="1:4">
      <c r="A77" s="36" t="s">
        <v>288</v>
      </c>
      <c r="B77" s="36" t="s">
        <v>1163</v>
      </c>
      <c r="C77" s="41">
        <v>1</v>
      </c>
      <c r="D77" t="s">
        <v>369</v>
      </c>
    </row>
    <row r="78" spans="1:4">
      <c r="A78" s="36" t="s">
        <v>330</v>
      </c>
      <c r="B78" s="36" t="s">
        <v>1186</v>
      </c>
      <c r="C78" s="41">
        <v>0</v>
      </c>
      <c r="D78" t="s">
        <v>91</v>
      </c>
    </row>
    <row r="79" spans="1:4">
      <c r="A79" s="36" t="s">
        <v>300</v>
      </c>
      <c r="B79" s="36" t="s">
        <v>1174</v>
      </c>
      <c r="C79" s="41">
        <v>0</v>
      </c>
      <c r="D79" t="s">
        <v>91</v>
      </c>
    </row>
    <row r="80" spans="1:4">
      <c r="A80" s="36" t="s">
        <v>337</v>
      </c>
      <c r="B80" s="36" t="s">
        <v>1180</v>
      </c>
      <c r="C80" s="41">
        <v>6</v>
      </c>
      <c r="D80" t="s">
        <v>369</v>
      </c>
    </row>
    <row r="81" spans="1:4">
      <c r="A81" s="36" t="s">
        <v>333</v>
      </c>
      <c r="B81" s="36" t="s">
        <v>1174</v>
      </c>
      <c r="C81" s="41">
        <v>3</v>
      </c>
      <c r="D81" t="s">
        <v>369</v>
      </c>
    </row>
    <row r="82" spans="1:4">
      <c r="A82" s="36" t="s">
        <v>334</v>
      </c>
      <c r="B82" s="36" t="s">
        <v>1187</v>
      </c>
      <c r="C82" s="41">
        <v>2</v>
      </c>
      <c r="D82" t="s">
        <v>369</v>
      </c>
    </row>
    <row r="83" spans="1:4">
      <c r="A83" s="36" t="s">
        <v>297</v>
      </c>
      <c r="B83" s="36" t="s">
        <v>1174</v>
      </c>
      <c r="C83" s="41">
        <v>0</v>
      </c>
      <c r="D83" t="s">
        <v>91</v>
      </c>
    </row>
    <row r="84" spans="1:4">
      <c r="A84" s="36" t="s">
        <v>274</v>
      </c>
      <c r="B84" s="36" t="s">
        <v>1181</v>
      </c>
      <c r="C84" s="41">
        <v>0</v>
      </c>
      <c r="D84" t="s">
        <v>91</v>
      </c>
    </row>
    <row r="85" spans="1:4">
      <c r="A85" s="36" t="s">
        <v>59</v>
      </c>
      <c r="B85" s="36" t="s">
        <v>1171</v>
      </c>
      <c r="C85" s="41">
        <v>0</v>
      </c>
      <c r="D85" t="s">
        <v>91</v>
      </c>
    </row>
    <row r="86" spans="1:4">
      <c r="A86" s="36" t="s">
        <v>269</v>
      </c>
      <c r="B86" s="36" t="s">
        <v>1181</v>
      </c>
      <c r="C86" s="41">
        <v>0</v>
      </c>
      <c r="D86" t="s">
        <v>91</v>
      </c>
    </row>
    <row r="87" spans="1:4">
      <c r="A87" s="36" t="s">
        <v>136</v>
      </c>
      <c r="B87" s="36" t="s">
        <v>1181</v>
      </c>
      <c r="C87" s="41">
        <v>1</v>
      </c>
      <c r="D87" t="s">
        <v>369</v>
      </c>
    </row>
    <row r="88" spans="1:4">
      <c r="A88" s="36" t="s">
        <v>298</v>
      </c>
      <c r="B88" s="36" t="s">
        <v>1180</v>
      </c>
      <c r="C88" s="41">
        <v>3</v>
      </c>
      <c r="D88" t="s">
        <v>369</v>
      </c>
    </row>
    <row r="89" spans="1:4">
      <c r="A89" s="36" t="s">
        <v>299</v>
      </c>
      <c r="B89" s="36" t="s">
        <v>1180</v>
      </c>
      <c r="C89" s="41">
        <v>4</v>
      </c>
      <c r="D89" t="s">
        <v>369</v>
      </c>
    </row>
    <row r="90" spans="1:4">
      <c r="A90" s="36" t="s">
        <v>169</v>
      </c>
      <c r="B90" s="36" t="s">
        <v>1167</v>
      </c>
      <c r="C90" s="41">
        <v>0</v>
      </c>
      <c r="D90" t="s">
        <v>91</v>
      </c>
    </row>
    <row r="91" spans="1:4">
      <c r="A91" s="36" t="s">
        <v>521</v>
      </c>
      <c r="B91" s="36" t="s">
        <v>1188</v>
      </c>
      <c r="C91" s="41">
        <v>0</v>
      </c>
      <c r="D91" t="s">
        <v>91</v>
      </c>
    </row>
    <row r="92" spans="1:4">
      <c r="A92" s="36" t="s">
        <v>624</v>
      </c>
      <c r="B92" s="36" t="s">
        <v>1188</v>
      </c>
      <c r="C92" s="41">
        <v>0</v>
      </c>
      <c r="D92" t="s">
        <v>91</v>
      </c>
    </row>
    <row r="93" spans="1:4">
      <c r="A93" s="36" t="s">
        <v>72</v>
      </c>
      <c r="B93" s="36" t="s">
        <v>1169</v>
      </c>
      <c r="C93" s="41">
        <v>0</v>
      </c>
      <c r="D93" t="s">
        <v>91</v>
      </c>
    </row>
    <row r="94" spans="1:4">
      <c r="A94" s="36" t="s">
        <v>108</v>
      </c>
      <c r="B94" s="36" t="s">
        <v>1169</v>
      </c>
      <c r="C94" s="41">
        <v>0</v>
      </c>
      <c r="D94" t="s">
        <v>91</v>
      </c>
    </row>
    <row r="95" spans="1:4">
      <c r="A95" s="36" t="s">
        <v>82</v>
      </c>
      <c r="B95" s="36" t="s">
        <v>1172</v>
      </c>
      <c r="C95" s="41">
        <v>0</v>
      </c>
      <c r="D95" t="s">
        <v>91</v>
      </c>
    </row>
    <row r="96" spans="1:4">
      <c r="A96" s="36" t="s">
        <v>332</v>
      </c>
      <c r="B96" s="36" t="s">
        <v>1183</v>
      </c>
      <c r="C96" s="41">
        <v>3</v>
      </c>
      <c r="D96" t="s">
        <v>369</v>
      </c>
    </row>
    <row r="97" spans="1:4">
      <c r="A97" s="36" t="s">
        <v>192</v>
      </c>
      <c r="B97" s="36" t="s">
        <v>1181</v>
      </c>
      <c r="C97" s="41">
        <v>0</v>
      </c>
      <c r="D97" t="s">
        <v>91</v>
      </c>
    </row>
    <row r="98" spans="1:4">
      <c r="A98" s="36" t="s">
        <v>266</v>
      </c>
      <c r="B98" s="36" t="s">
        <v>1164</v>
      </c>
      <c r="C98" s="41">
        <v>0</v>
      </c>
      <c r="D98" t="s">
        <v>91</v>
      </c>
    </row>
    <row r="99" spans="1:4">
      <c r="A99" s="36" t="s">
        <v>138</v>
      </c>
      <c r="B99" s="36" t="s">
        <v>1169</v>
      </c>
      <c r="C99" s="41">
        <v>0</v>
      </c>
      <c r="D99" t="s">
        <v>91</v>
      </c>
    </row>
    <row r="100" spans="1:4">
      <c r="A100" s="36" t="s">
        <v>202</v>
      </c>
      <c r="B100" s="36" t="s">
        <v>1164</v>
      </c>
      <c r="C100" s="41">
        <v>0</v>
      </c>
      <c r="D100" t="s">
        <v>91</v>
      </c>
    </row>
    <row r="101" spans="1:4">
      <c r="A101" s="36" t="s">
        <v>358</v>
      </c>
      <c r="B101" s="36" t="s">
        <v>1178</v>
      </c>
      <c r="C101" s="41">
        <v>6</v>
      </c>
      <c r="D101" t="s">
        <v>369</v>
      </c>
    </row>
    <row r="102" spans="1:4">
      <c r="A102" s="36" t="s">
        <v>366</v>
      </c>
      <c r="B102" s="36" t="s">
        <v>1189</v>
      </c>
      <c r="C102" s="41">
        <v>6</v>
      </c>
      <c r="D102" t="s">
        <v>369</v>
      </c>
    </row>
    <row r="103" spans="1:4">
      <c r="A103" s="36" t="s">
        <v>346</v>
      </c>
      <c r="B103" s="36" t="s">
        <v>1181</v>
      </c>
      <c r="C103" s="41">
        <v>4</v>
      </c>
      <c r="D103" t="s">
        <v>369</v>
      </c>
    </row>
    <row r="104" spans="1:4">
      <c r="A104" s="36" t="s">
        <v>339</v>
      </c>
      <c r="B104" s="36" t="s">
        <v>1180</v>
      </c>
      <c r="C104" s="41">
        <v>5</v>
      </c>
      <c r="D104" t="s">
        <v>369</v>
      </c>
    </row>
    <row r="105" spans="1:4">
      <c r="A105" s="36" t="s">
        <v>264</v>
      </c>
      <c r="B105" s="36" t="s">
        <v>1180</v>
      </c>
      <c r="C105" s="41">
        <v>0</v>
      </c>
      <c r="D105" t="s">
        <v>91</v>
      </c>
    </row>
    <row r="106" spans="1:4">
      <c r="A106" s="36" t="s">
        <v>74</v>
      </c>
      <c r="B106" s="36" t="s">
        <v>1171</v>
      </c>
      <c r="C106" s="41">
        <v>0</v>
      </c>
      <c r="D106" t="s">
        <v>91</v>
      </c>
    </row>
    <row r="107" spans="1:4">
      <c r="A107" s="36" t="s">
        <v>303</v>
      </c>
      <c r="B107" s="36" t="s">
        <v>1180</v>
      </c>
      <c r="C107" s="41">
        <v>0</v>
      </c>
      <c r="D107" t="s">
        <v>91</v>
      </c>
    </row>
    <row r="108" spans="1:4">
      <c r="A108" s="36" t="s">
        <v>93</v>
      </c>
      <c r="B108" s="36" t="s">
        <v>1169</v>
      </c>
      <c r="C108" s="41">
        <v>0</v>
      </c>
      <c r="D108" t="s">
        <v>91</v>
      </c>
    </row>
    <row r="109" spans="1:4">
      <c r="A109" s="36" t="s">
        <v>329</v>
      </c>
      <c r="B109" s="36" t="s">
        <v>1168</v>
      </c>
      <c r="C109" s="41">
        <v>2</v>
      </c>
      <c r="D109" t="s">
        <v>369</v>
      </c>
    </row>
    <row r="110" spans="1:4">
      <c r="A110" s="36" t="s">
        <v>344</v>
      </c>
      <c r="B110" s="36" t="s">
        <v>1174</v>
      </c>
      <c r="C110" s="41">
        <v>4</v>
      </c>
      <c r="D110" t="s">
        <v>369</v>
      </c>
    </row>
    <row r="111" spans="1:4">
      <c r="A111" s="36" t="s">
        <v>276</v>
      </c>
      <c r="B111" s="36" t="s">
        <v>1164</v>
      </c>
      <c r="C111" s="41">
        <v>0</v>
      </c>
      <c r="D111" t="s">
        <v>91</v>
      </c>
    </row>
    <row r="112" spans="1:4">
      <c r="A112" s="36" t="s">
        <v>260</v>
      </c>
      <c r="B112" s="36" t="s">
        <v>1168</v>
      </c>
      <c r="C112" s="41">
        <v>0</v>
      </c>
      <c r="D112" t="s">
        <v>91</v>
      </c>
    </row>
    <row r="113" spans="1:4">
      <c r="A113" s="36" t="s">
        <v>356</v>
      </c>
      <c r="B113" s="36" t="s">
        <v>1174</v>
      </c>
      <c r="C113" s="41">
        <v>4</v>
      </c>
      <c r="D113" t="s">
        <v>369</v>
      </c>
    </row>
    <row r="114" spans="1:4">
      <c r="A114" s="36" t="s">
        <v>352</v>
      </c>
      <c r="B114" s="36" t="s">
        <v>1187</v>
      </c>
      <c r="C114" s="41">
        <v>4</v>
      </c>
      <c r="D114" t="s">
        <v>369</v>
      </c>
    </row>
    <row r="115" spans="1:4">
      <c r="A115" s="36" t="s">
        <v>287</v>
      </c>
      <c r="B115" s="36" t="s">
        <v>1174</v>
      </c>
      <c r="C115" s="41">
        <v>2</v>
      </c>
      <c r="D115" t="s">
        <v>369</v>
      </c>
    </row>
    <row r="116" spans="1:4">
      <c r="A116" s="36" t="s">
        <v>1190</v>
      </c>
      <c r="B116" s="36" t="s">
        <v>1191</v>
      </c>
      <c r="C116" s="41">
        <v>0</v>
      </c>
      <c r="D116" t="s">
        <v>91</v>
      </c>
    </row>
    <row r="117" spans="1:4">
      <c r="A117" s="36" t="s">
        <v>386</v>
      </c>
      <c r="B117" s="36" t="s">
        <v>1192</v>
      </c>
      <c r="C117" s="41">
        <v>0</v>
      </c>
      <c r="D117" t="s">
        <v>91</v>
      </c>
    </row>
    <row r="118" spans="1:4">
      <c r="A118" s="36" t="s">
        <v>271</v>
      </c>
      <c r="B118" s="36" t="s">
        <v>1164</v>
      </c>
      <c r="C118" s="41">
        <v>0</v>
      </c>
      <c r="D118" t="s">
        <v>91</v>
      </c>
    </row>
    <row r="119" spans="1:4">
      <c r="A119" s="36" t="s">
        <v>290</v>
      </c>
      <c r="B119" s="36" t="s">
        <v>1183</v>
      </c>
      <c r="C119" s="41">
        <v>0</v>
      </c>
      <c r="D119" t="s">
        <v>91</v>
      </c>
    </row>
    <row r="120" spans="1:4">
      <c r="A120" s="36" t="s">
        <v>215</v>
      </c>
      <c r="B120" s="36" t="s">
        <v>1176</v>
      </c>
      <c r="C120" s="41">
        <v>0</v>
      </c>
      <c r="D120" t="s">
        <v>91</v>
      </c>
    </row>
    <row r="121" spans="1:4">
      <c r="A121" s="36" t="s">
        <v>311</v>
      </c>
      <c r="B121" s="36" t="s">
        <v>1180</v>
      </c>
      <c r="C121" s="41">
        <v>0</v>
      </c>
      <c r="D121" t="s">
        <v>91</v>
      </c>
    </row>
    <row r="122" spans="1:4">
      <c r="A122" s="36" t="s">
        <v>348</v>
      </c>
      <c r="B122" s="36" t="s">
        <v>1193</v>
      </c>
      <c r="C122" s="41">
        <v>4</v>
      </c>
      <c r="D122" t="s">
        <v>369</v>
      </c>
    </row>
    <row r="123" spans="1:4">
      <c r="A123" s="36" t="s">
        <v>122</v>
      </c>
      <c r="B123" s="36" t="s">
        <v>1163</v>
      </c>
      <c r="C123" s="41">
        <v>0</v>
      </c>
      <c r="D123" t="s">
        <v>91</v>
      </c>
    </row>
    <row r="124" spans="1:4">
      <c r="A124" s="36" t="s">
        <v>258</v>
      </c>
      <c r="B124" s="36" t="s">
        <v>1168</v>
      </c>
      <c r="C124" s="41">
        <v>2</v>
      </c>
      <c r="D124" t="s">
        <v>369</v>
      </c>
    </row>
    <row r="125" spans="1:4">
      <c r="A125" s="36" t="s">
        <v>240</v>
      </c>
      <c r="B125" s="36" t="s">
        <v>1183</v>
      </c>
      <c r="C125" s="41">
        <v>2</v>
      </c>
      <c r="D125" t="s">
        <v>369</v>
      </c>
    </row>
    <row r="126" spans="1:4">
      <c r="A126" s="36" t="s">
        <v>179</v>
      </c>
      <c r="B126" s="36" t="s">
        <v>1164</v>
      </c>
      <c r="C126" s="41">
        <v>1</v>
      </c>
      <c r="D126" t="s">
        <v>369</v>
      </c>
    </row>
    <row r="127" spans="1:4">
      <c r="A127" s="36" t="s">
        <v>186</v>
      </c>
      <c r="B127" s="36" t="s">
        <v>1163</v>
      </c>
      <c r="C127" s="41">
        <v>0</v>
      </c>
      <c r="D127" t="s">
        <v>91</v>
      </c>
    </row>
    <row r="128" spans="1:4">
      <c r="A128" s="36" t="s">
        <v>362</v>
      </c>
      <c r="B128" s="36" t="s">
        <v>1183</v>
      </c>
      <c r="C128" s="41">
        <v>4</v>
      </c>
      <c r="D128" t="s">
        <v>369</v>
      </c>
    </row>
    <row r="129" spans="1:4">
      <c r="A129" s="36" t="s">
        <v>318</v>
      </c>
      <c r="B129" s="36" t="s">
        <v>1164</v>
      </c>
      <c r="C129" s="41">
        <v>1</v>
      </c>
      <c r="D129" t="s">
        <v>369</v>
      </c>
    </row>
    <row r="130" spans="1:4">
      <c r="A130" s="36" t="s">
        <v>313</v>
      </c>
      <c r="B130" s="36" t="s">
        <v>1164</v>
      </c>
      <c r="C130" s="41">
        <v>0</v>
      </c>
      <c r="D130" t="s">
        <v>91</v>
      </c>
    </row>
    <row r="131" spans="1:4">
      <c r="A131" s="36" t="s">
        <v>234</v>
      </c>
      <c r="B131" s="36" t="s">
        <v>1181</v>
      </c>
      <c r="C131" s="41">
        <v>0</v>
      </c>
      <c r="D131" t="s">
        <v>91</v>
      </c>
    </row>
    <row r="132" spans="1:4">
      <c r="A132" s="36" t="s">
        <v>156</v>
      </c>
      <c r="B132" s="36" t="s">
        <v>1166</v>
      </c>
      <c r="C132" s="41">
        <v>0</v>
      </c>
      <c r="D132" t="s">
        <v>91</v>
      </c>
    </row>
    <row r="133" spans="1:4">
      <c r="A133" s="36" t="s">
        <v>309</v>
      </c>
      <c r="B133" s="36" t="s">
        <v>1164</v>
      </c>
      <c r="C133" s="41">
        <v>2</v>
      </c>
      <c r="D133" t="s">
        <v>369</v>
      </c>
    </row>
    <row r="134" spans="1:4">
      <c r="A134" s="36" t="s">
        <v>63</v>
      </c>
      <c r="B134" s="36" t="s">
        <v>1170</v>
      </c>
      <c r="C134" s="41">
        <v>0</v>
      </c>
      <c r="D134" t="s">
        <v>91</v>
      </c>
    </row>
    <row r="135" spans="1:4">
      <c r="A135" s="36" t="s">
        <v>132</v>
      </c>
      <c r="B135" s="36" t="s">
        <v>1167</v>
      </c>
      <c r="C135" s="41">
        <v>0</v>
      </c>
      <c r="D135" t="s">
        <v>91</v>
      </c>
    </row>
    <row r="136" spans="1:4">
      <c r="A136" s="36" t="s">
        <v>112</v>
      </c>
      <c r="B136" s="36" t="s">
        <v>1172</v>
      </c>
      <c r="C136" s="41">
        <v>0</v>
      </c>
      <c r="D136" t="s">
        <v>91</v>
      </c>
    </row>
    <row r="137" spans="1:4">
      <c r="A137" s="36" t="s">
        <v>146</v>
      </c>
      <c r="B137" s="36" t="s">
        <v>1167</v>
      </c>
      <c r="C137" s="41">
        <v>0</v>
      </c>
      <c r="D137" t="s">
        <v>91</v>
      </c>
    </row>
    <row r="138" spans="1:4">
      <c r="A138" s="36" t="s">
        <v>58</v>
      </c>
      <c r="B138" s="36" t="s">
        <v>1180</v>
      </c>
      <c r="C138" s="41">
        <v>1</v>
      </c>
      <c r="D138" t="s">
        <v>369</v>
      </c>
    </row>
    <row r="139" spans="1:4">
      <c r="A139" s="36" t="s">
        <v>167</v>
      </c>
      <c r="B139" s="36" t="s">
        <v>1167</v>
      </c>
      <c r="C139" s="41">
        <v>0</v>
      </c>
      <c r="D139" t="s">
        <v>91</v>
      </c>
    </row>
    <row r="140" spans="1:4">
      <c r="A140" s="36" t="s">
        <v>173</v>
      </c>
      <c r="B140" s="36" t="s">
        <v>1180</v>
      </c>
      <c r="C140" s="41">
        <v>0</v>
      </c>
      <c r="D140" t="s">
        <v>91</v>
      </c>
    </row>
    <row r="141" spans="1:4">
      <c r="A141" s="36" t="s">
        <v>244</v>
      </c>
      <c r="B141" s="36" t="s">
        <v>1164</v>
      </c>
      <c r="C141" s="41">
        <v>0</v>
      </c>
      <c r="D141" t="s">
        <v>91</v>
      </c>
    </row>
    <row r="142" spans="1:4">
      <c r="A142" s="36" t="s">
        <v>211</v>
      </c>
      <c r="B142" s="36" t="s">
        <v>1164</v>
      </c>
      <c r="C142" s="41">
        <v>0</v>
      </c>
      <c r="D142" t="s">
        <v>91</v>
      </c>
    </row>
    <row r="143" spans="1:4">
      <c r="A143" s="36" t="s">
        <v>190</v>
      </c>
      <c r="B143" s="36" t="s">
        <v>1167</v>
      </c>
      <c r="C143" s="41">
        <v>0</v>
      </c>
      <c r="D143" t="s">
        <v>91</v>
      </c>
    </row>
    <row r="144" spans="1:4">
      <c r="A144" s="36" t="s">
        <v>219</v>
      </c>
      <c r="B144" s="36" t="s">
        <v>1164</v>
      </c>
      <c r="C144" s="41">
        <v>0</v>
      </c>
      <c r="D144" t="s">
        <v>91</v>
      </c>
    </row>
    <row r="145" spans="1:4">
      <c r="A145" s="36" t="s">
        <v>294</v>
      </c>
      <c r="B145" s="36" t="s">
        <v>1168</v>
      </c>
      <c r="C145" s="41">
        <v>0</v>
      </c>
      <c r="D145" t="s">
        <v>91</v>
      </c>
    </row>
    <row r="146" spans="1:4">
      <c r="A146" s="36" t="s">
        <v>378</v>
      </c>
      <c r="B146" s="36" t="s">
        <v>1194</v>
      </c>
      <c r="C146" s="41">
        <v>0</v>
      </c>
      <c r="D146" t="s">
        <v>91</v>
      </c>
    </row>
    <row r="147" spans="1:4">
      <c r="A147" s="36" t="s">
        <v>208</v>
      </c>
      <c r="B147" s="36" t="s">
        <v>1168</v>
      </c>
      <c r="C147" s="41">
        <v>1</v>
      </c>
      <c r="D147" t="s">
        <v>369</v>
      </c>
    </row>
    <row r="148" spans="1:4">
      <c r="A148" s="36" t="s">
        <v>307</v>
      </c>
      <c r="B148" s="36" t="s">
        <v>1168</v>
      </c>
      <c r="C148" s="41">
        <v>1</v>
      </c>
      <c r="D148" t="s">
        <v>369</v>
      </c>
    </row>
    <row r="149" spans="1:4">
      <c r="A149" s="36" t="s">
        <v>194</v>
      </c>
      <c r="B149" s="36" t="s">
        <v>1166</v>
      </c>
      <c r="C149" s="41">
        <v>0</v>
      </c>
      <c r="D149" t="s">
        <v>91</v>
      </c>
    </row>
    <row r="150" spans="1:4">
      <c r="A150" s="36" t="s">
        <v>150</v>
      </c>
      <c r="B150" s="36" t="s">
        <v>1181</v>
      </c>
      <c r="C150" s="41">
        <v>0</v>
      </c>
      <c r="D150" t="s">
        <v>91</v>
      </c>
    </row>
    <row r="151" spans="1:4">
      <c r="A151" s="36" t="s">
        <v>224</v>
      </c>
      <c r="B151" s="36" t="s">
        <v>1164</v>
      </c>
      <c r="C151" s="41">
        <v>0</v>
      </c>
      <c r="D151" t="s">
        <v>91</v>
      </c>
    </row>
    <row r="152" spans="1:4">
      <c r="A152" s="36" t="s">
        <v>315</v>
      </c>
      <c r="B152" s="36" t="s">
        <v>1164</v>
      </c>
      <c r="C152" s="41">
        <v>2</v>
      </c>
      <c r="D152" t="s">
        <v>369</v>
      </c>
    </row>
    <row r="153" spans="1:4">
      <c r="A153" s="36" t="s">
        <v>232</v>
      </c>
      <c r="B153" s="36" t="s">
        <v>1167</v>
      </c>
      <c r="C153" s="41">
        <v>0</v>
      </c>
      <c r="D153" t="s">
        <v>91</v>
      </c>
    </row>
    <row r="154" spans="1:4">
      <c r="A154" s="36" t="s">
        <v>158</v>
      </c>
      <c r="B154" s="36" t="s">
        <v>1166</v>
      </c>
      <c r="C154" s="41">
        <v>0</v>
      </c>
      <c r="D154" t="s">
        <v>91</v>
      </c>
    </row>
    <row r="155" spans="1:4">
      <c r="A155" s="36" t="s">
        <v>360</v>
      </c>
      <c r="B155" s="36" t="s">
        <v>1183</v>
      </c>
      <c r="C155" s="41">
        <v>3</v>
      </c>
      <c r="D155" t="s">
        <v>369</v>
      </c>
    </row>
    <row r="156" spans="1:4">
      <c r="A156" s="36" t="s">
        <v>140</v>
      </c>
      <c r="B156" s="36" t="s">
        <v>1169</v>
      </c>
      <c r="C156" s="41">
        <v>0</v>
      </c>
      <c r="D156" t="s">
        <v>91</v>
      </c>
    </row>
    <row r="157" spans="1:4">
      <c r="A157" s="36" t="s">
        <v>184</v>
      </c>
      <c r="B157" s="36" t="s">
        <v>1181</v>
      </c>
      <c r="C157" s="41">
        <v>1</v>
      </c>
      <c r="D157" t="s">
        <v>369</v>
      </c>
    </row>
    <row r="158" spans="1:4">
      <c r="A158" s="36" t="s">
        <v>102</v>
      </c>
      <c r="B158" s="36" t="s">
        <v>1172</v>
      </c>
      <c r="C158" s="41">
        <v>0</v>
      </c>
      <c r="D158" t="s">
        <v>91</v>
      </c>
    </row>
    <row r="159" spans="1:4">
      <c r="A159" s="36" t="s">
        <v>227</v>
      </c>
      <c r="B159" s="36" t="s">
        <v>1180</v>
      </c>
      <c r="C159" s="41">
        <v>2</v>
      </c>
      <c r="D159" t="s">
        <v>369</v>
      </c>
    </row>
    <row r="160" spans="1:4">
      <c r="A160" s="36" t="s">
        <v>324</v>
      </c>
      <c r="B160" s="36" t="s">
        <v>1180</v>
      </c>
      <c r="C160" s="41">
        <v>0</v>
      </c>
      <c r="D160" t="s">
        <v>91</v>
      </c>
    </row>
    <row r="161" spans="1:4">
      <c r="A161" s="36" t="s">
        <v>283</v>
      </c>
      <c r="B161" s="36" t="s">
        <v>1181</v>
      </c>
      <c r="C161" s="41">
        <v>0</v>
      </c>
      <c r="D161" t="s">
        <v>91</v>
      </c>
    </row>
    <row r="162" spans="1:4">
      <c r="A162" s="36" t="s">
        <v>296</v>
      </c>
      <c r="B162" s="36" t="s">
        <v>1176</v>
      </c>
      <c r="C162" s="41">
        <v>0</v>
      </c>
      <c r="D162" t="s">
        <v>91</v>
      </c>
    </row>
    <row r="163" spans="1:4">
      <c r="A163" s="36" t="s">
        <v>305</v>
      </c>
      <c r="B163" s="36" t="s">
        <v>1180</v>
      </c>
      <c r="C163" s="41">
        <v>0</v>
      </c>
      <c r="D163" t="s">
        <v>91</v>
      </c>
    </row>
    <row r="164" spans="1:4">
      <c r="A164" s="36" t="s">
        <v>200</v>
      </c>
      <c r="B164" s="36" t="s">
        <v>1163</v>
      </c>
      <c r="C164" s="41">
        <v>1</v>
      </c>
      <c r="D164" t="s">
        <v>369</v>
      </c>
    </row>
    <row r="165" spans="1:4">
      <c r="A165" s="36" t="s">
        <v>217</v>
      </c>
      <c r="B165" s="36" t="s">
        <v>1180</v>
      </c>
      <c r="C165" s="41">
        <v>0</v>
      </c>
      <c r="D165" t="s">
        <v>91</v>
      </c>
    </row>
    <row r="166" spans="1:4">
      <c r="A166" s="36" t="s">
        <v>144</v>
      </c>
      <c r="B166" s="36" t="s">
        <v>1180</v>
      </c>
      <c r="C166" s="41">
        <v>0</v>
      </c>
      <c r="D166" t="s">
        <v>91</v>
      </c>
    </row>
    <row r="167" spans="1:4">
      <c r="A167" s="36" t="s">
        <v>327</v>
      </c>
      <c r="B167" s="36" t="s">
        <v>1183</v>
      </c>
      <c r="C167" s="41">
        <v>3</v>
      </c>
      <c r="D167" t="s">
        <v>369</v>
      </c>
    </row>
    <row r="168" spans="1:4">
      <c r="A168" s="36" t="s">
        <v>177</v>
      </c>
      <c r="B168" s="36" t="s">
        <v>1167</v>
      </c>
      <c r="C168" s="41">
        <v>0</v>
      </c>
      <c r="D168" t="s">
        <v>91</v>
      </c>
    </row>
    <row r="169" spans="1:4">
      <c r="A169" s="36" t="s">
        <v>198</v>
      </c>
      <c r="B169" s="36" t="s">
        <v>1195</v>
      </c>
      <c r="C169" s="41">
        <v>0</v>
      </c>
      <c r="D169" t="s">
        <v>91</v>
      </c>
    </row>
    <row r="170" spans="1:4">
      <c r="A170" s="36" t="s">
        <v>322</v>
      </c>
      <c r="B170" s="36" t="s">
        <v>1164</v>
      </c>
      <c r="C170" s="41">
        <v>2</v>
      </c>
      <c r="D170" t="s">
        <v>369</v>
      </c>
    </row>
    <row r="171" spans="1:4">
      <c r="A171" s="36" t="s">
        <v>268</v>
      </c>
      <c r="B171" s="36" t="s">
        <v>1180</v>
      </c>
      <c r="C171" s="41">
        <v>1</v>
      </c>
      <c r="D171" t="s">
        <v>369</v>
      </c>
    </row>
    <row r="172" spans="1:4">
      <c r="A172" s="36" t="s">
        <v>106</v>
      </c>
      <c r="B172" s="36" t="s">
        <v>1168</v>
      </c>
      <c r="C172" s="41">
        <v>0</v>
      </c>
      <c r="D172" t="s">
        <v>91</v>
      </c>
    </row>
    <row r="173" spans="1:4">
      <c r="A173" s="36" t="s">
        <v>188</v>
      </c>
      <c r="B173" s="36" t="s">
        <v>1164</v>
      </c>
      <c r="C173" s="41">
        <v>0</v>
      </c>
      <c r="D173" t="s">
        <v>91</v>
      </c>
    </row>
  </sheetData>
  <autoFilter xmlns:etc="http://www.wps.cn/officeDocument/2017/etCustomData" ref="C1:C173" etc:filterBottomFollowUsedRange="0">
    <extLst/>
  </autoFilter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workbookViewId="0">
      <pane ySplit="1" topLeftCell="A155" activePane="bottomLeft" state="frozen"/>
      <selection/>
      <selection pane="bottomLeft" activeCell="C106" sqref="C106"/>
    </sheetView>
  </sheetViews>
  <sheetFormatPr defaultColWidth="9" defaultRowHeight="14.4" outlineLevelCol="5"/>
  <cols>
    <col min="1" max="1" width="10.1296296296296" style="24" customWidth="1"/>
    <col min="2" max="2" width="11.5" style="24" customWidth="1"/>
    <col min="3" max="4" width="9" style="24"/>
    <col min="5" max="6" width="12.6296296296296" style="24"/>
    <col min="7" max="16384" width="9" style="24"/>
  </cols>
  <sheetData>
    <row r="1" spans="1:6">
      <c r="A1" s="25" t="s">
        <v>700</v>
      </c>
      <c r="B1" s="25" t="s">
        <v>2</v>
      </c>
      <c r="C1" s="25" t="s">
        <v>3</v>
      </c>
      <c r="D1" s="25" t="s">
        <v>1196</v>
      </c>
      <c r="E1" s="25" t="s">
        <v>1197</v>
      </c>
      <c r="F1" s="25" t="s">
        <v>1198</v>
      </c>
    </row>
    <row r="2" spans="1:6">
      <c r="A2" s="25">
        <v>1</v>
      </c>
      <c r="B2" s="26">
        <v>2024010517</v>
      </c>
      <c r="C2" s="26" t="s">
        <v>225</v>
      </c>
      <c r="D2" s="25">
        <v>99</v>
      </c>
      <c r="E2" s="25">
        <v>100</v>
      </c>
      <c r="F2" s="25">
        <v>99.0740740740741</v>
      </c>
    </row>
    <row r="3" spans="1:6">
      <c r="A3" s="25">
        <v>2</v>
      </c>
      <c r="B3" s="26">
        <v>2024010518</v>
      </c>
      <c r="C3" s="26" t="s">
        <v>360</v>
      </c>
      <c r="D3" s="25">
        <v>99</v>
      </c>
      <c r="E3" s="25">
        <v>100</v>
      </c>
      <c r="F3" s="25">
        <v>99.0740740740741</v>
      </c>
    </row>
    <row r="4" spans="1:6">
      <c r="A4" s="25">
        <v>3</v>
      </c>
      <c r="B4" s="26">
        <v>2024010519</v>
      </c>
      <c r="C4" s="26" t="s">
        <v>70</v>
      </c>
      <c r="D4" s="25">
        <v>99</v>
      </c>
      <c r="E4" s="25">
        <v>100</v>
      </c>
      <c r="F4" s="25">
        <v>99.2222222222222</v>
      </c>
    </row>
    <row r="5" spans="1:6">
      <c r="A5" s="25">
        <v>4</v>
      </c>
      <c r="B5" s="26">
        <v>2024010520</v>
      </c>
      <c r="C5" s="26" t="s">
        <v>140</v>
      </c>
      <c r="D5" s="25">
        <v>100</v>
      </c>
      <c r="E5" s="25">
        <v>100</v>
      </c>
      <c r="F5" s="25">
        <v>99.5925925925926</v>
      </c>
    </row>
    <row r="6" spans="1:6">
      <c r="A6" s="25">
        <v>5</v>
      </c>
      <c r="B6" s="26">
        <v>2024010521</v>
      </c>
      <c r="C6" s="26" t="s">
        <v>161</v>
      </c>
      <c r="D6" s="25">
        <v>100</v>
      </c>
      <c r="E6" s="25">
        <v>100</v>
      </c>
      <c r="F6" s="25">
        <v>99.5925925925926</v>
      </c>
    </row>
    <row r="7" spans="1:6">
      <c r="A7" s="25">
        <v>6</v>
      </c>
      <c r="B7" s="26">
        <v>2024010522</v>
      </c>
      <c r="C7" s="26" t="s">
        <v>184</v>
      </c>
      <c r="D7" s="25">
        <v>99</v>
      </c>
      <c r="E7" s="25">
        <v>100</v>
      </c>
      <c r="F7" s="25">
        <v>99.1481481481482</v>
      </c>
    </row>
    <row r="8" spans="1:6">
      <c r="A8" s="25">
        <v>7</v>
      </c>
      <c r="B8" s="26">
        <v>2024010523</v>
      </c>
      <c r="C8" s="26" t="s">
        <v>102</v>
      </c>
      <c r="D8" s="25">
        <v>99</v>
      </c>
      <c r="E8" s="25">
        <v>100</v>
      </c>
      <c r="F8" s="25">
        <v>99.1481481481482</v>
      </c>
    </row>
    <row r="9" spans="1:6">
      <c r="A9" s="25">
        <v>8</v>
      </c>
      <c r="B9" s="26">
        <v>2024010524</v>
      </c>
      <c r="C9" s="26" t="s">
        <v>227</v>
      </c>
      <c r="D9" s="25">
        <v>99</v>
      </c>
      <c r="E9" s="25">
        <v>100</v>
      </c>
      <c r="F9" s="25">
        <v>98.6428571428571</v>
      </c>
    </row>
    <row r="10" spans="1:6">
      <c r="A10" s="25">
        <v>9</v>
      </c>
      <c r="B10" s="26">
        <v>2024010525</v>
      </c>
      <c r="C10" s="26" t="s">
        <v>56</v>
      </c>
      <c r="D10" s="25">
        <v>100</v>
      </c>
      <c r="E10" s="25">
        <v>100</v>
      </c>
      <c r="F10" s="25">
        <v>99.5925925925926</v>
      </c>
    </row>
    <row r="11" spans="1:6">
      <c r="A11" s="25">
        <v>10</v>
      </c>
      <c r="B11" s="26">
        <v>2024010526</v>
      </c>
      <c r="C11" s="26" t="s">
        <v>341</v>
      </c>
      <c r="D11" s="25">
        <v>99</v>
      </c>
      <c r="E11" s="25">
        <v>100</v>
      </c>
      <c r="F11" s="25">
        <v>99.1111111111111</v>
      </c>
    </row>
    <row r="12" spans="1:6">
      <c r="A12" s="25">
        <v>11</v>
      </c>
      <c r="B12" s="26">
        <v>2024010527</v>
      </c>
      <c r="C12" s="26" t="s">
        <v>90</v>
      </c>
      <c r="D12" s="25">
        <v>100</v>
      </c>
      <c r="E12" s="25">
        <v>100</v>
      </c>
      <c r="F12" s="25">
        <v>99.5925925925926</v>
      </c>
    </row>
    <row r="13" spans="1:6">
      <c r="A13" s="25">
        <v>12</v>
      </c>
      <c r="B13" s="26">
        <v>2024010528</v>
      </c>
      <c r="C13" s="26" t="s">
        <v>236</v>
      </c>
      <c r="D13" s="25">
        <v>99</v>
      </c>
      <c r="E13" s="25">
        <v>100</v>
      </c>
      <c r="F13" s="25">
        <v>99.2222222222222</v>
      </c>
    </row>
    <row r="14" spans="1:6">
      <c r="A14" s="25">
        <v>13</v>
      </c>
      <c r="B14" s="26">
        <v>2024010529</v>
      </c>
      <c r="C14" s="26" t="s">
        <v>346</v>
      </c>
      <c r="D14" s="25">
        <v>96</v>
      </c>
      <c r="E14" s="25">
        <v>100</v>
      </c>
      <c r="F14" s="25">
        <v>96.0357142857143</v>
      </c>
    </row>
    <row r="15" spans="1:6">
      <c r="A15" s="25">
        <v>14</v>
      </c>
      <c r="B15" s="26">
        <v>2024010530</v>
      </c>
      <c r="C15" s="26" t="s">
        <v>324</v>
      </c>
      <c r="D15" s="25">
        <v>99</v>
      </c>
      <c r="E15" s="25">
        <v>100</v>
      </c>
      <c r="F15" s="25">
        <v>99.5185185185185</v>
      </c>
    </row>
    <row r="16" spans="1:6">
      <c r="A16" s="25">
        <v>15</v>
      </c>
      <c r="B16" s="26">
        <v>2024010531</v>
      </c>
      <c r="C16" s="26" t="s">
        <v>283</v>
      </c>
      <c r="D16" s="25">
        <v>99</v>
      </c>
      <c r="E16" s="25">
        <v>100</v>
      </c>
      <c r="F16" s="25">
        <v>99.1111111111111</v>
      </c>
    </row>
    <row r="17" spans="1:6">
      <c r="A17" s="25">
        <v>16</v>
      </c>
      <c r="B17" s="26">
        <v>2024010532</v>
      </c>
      <c r="C17" s="26" t="s">
        <v>296</v>
      </c>
      <c r="D17" s="25">
        <v>99</v>
      </c>
      <c r="E17" s="25">
        <v>100</v>
      </c>
      <c r="F17" s="25">
        <v>99.4814814814815</v>
      </c>
    </row>
    <row r="18" spans="1:6">
      <c r="A18" s="25">
        <v>17</v>
      </c>
      <c r="B18" s="26">
        <v>2024010533</v>
      </c>
      <c r="C18" s="26" t="s">
        <v>339</v>
      </c>
      <c r="D18" s="25">
        <v>99</v>
      </c>
      <c r="E18" s="25">
        <v>100</v>
      </c>
      <c r="F18" s="25">
        <v>99.1111111111111</v>
      </c>
    </row>
    <row r="19" spans="1:6">
      <c r="A19" s="25">
        <v>18</v>
      </c>
      <c r="B19" s="26">
        <v>2024010534</v>
      </c>
      <c r="C19" s="26" t="s">
        <v>316</v>
      </c>
      <c r="D19" s="25">
        <v>99</v>
      </c>
      <c r="E19" s="25">
        <v>100</v>
      </c>
      <c r="F19" s="25">
        <v>99.1111111111111</v>
      </c>
    </row>
    <row r="20" spans="1:6">
      <c r="A20" s="25">
        <v>19</v>
      </c>
      <c r="B20" s="26">
        <v>2024010535</v>
      </c>
      <c r="C20" s="26" t="s">
        <v>94</v>
      </c>
      <c r="D20" s="25">
        <v>100</v>
      </c>
      <c r="E20" s="25">
        <v>100</v>
      </c>
      <c r="F20" s="25">
        <v>99.5925925925926</v>
      </c>
    </row>
    <row r="21" spans="1:6">
      <c r="A21" s="25">
        <v>20</v>
      </c>
      <c r="B21" s="26">
        <v>2024010536</v>
      </c>
      <c r="C21" s="26" t="s">
        <v>305</v>
      </c>
      <c r="D21" s="25">
        <v>99</v>
      </c>
      <c r="E21" s="25">
        <v>100</v>
      </c>
      <c r="F21" s="25">
        <v>99.4074074074074</v>
      </c>
    </row>
    <row r="22" spans="1:6">
      <c r="A22" s="25">
        <v>21</v>
      </c>
      <c r="B22" s="26">
        <v>2024010537</v>
      </c>
      <c r="C22" s="26" t="s">
        <v>200</v>
      </c>
      <c r="D22" s="25">
        <v>99</v>
      </c>
      <c r="E22" s="25">
        <v>100</v>
      </c>
      <c r="F22" s="25">
        <v>99.1481481481482</v>
      </c>
    </row>
    <row r="23" spans="1:6">
      <c r="A23" s="25">
        <v>22</v>
      </c>
      <c r="B23" s="26">
        <v>2024010538</v>
      </c>
      <c r="C23" s="26" t="s">
        <v>89</v>
      </c>
      <c r="D23" s="25">
        <v>99</v>
      </c>
      <c r="E23" s="25">
        <v>100</v>
      </c>
      <c r="F23" s="25">
        <v>99.2962962962963</v>
      </c>
    </row>
    <row r="24" spans="1:6">
      <c r="A24" s="25">
        <v>23</v>
      </c>
      <c r="B24" s="26">
        <v>2024010539</v>
      </c>
      <c r="C24" s="26" t="s">
        <v>217</v>
      </c>
      <c r="D24" s="25">
        <v>99</v>
      </c>
      <c r="E24" s="25">
        <v>100</v>
      </c>
      <c r="F24" s="25">
        <v>98.75</v>
      </c>
    </row>
    <row r="25" spans="1:6">
      <c r="A25" s="25">
        <v>24</v>
      </c>
      <c r="B25" s="26">
        <v>2024010540</v>
      </c>
      <c r="C25" s="26" t="s">
        <v>342</v>
      </c>
      <c r="D25" s="25">
        <v>99</v>
      </c>
      <c r="E25" s="25">
        <v>100</v>
      </c>
      <c r="F25" s="25">
        <v>98.7142857142857</v>
      </c>
    </row>
    <row r="26" spans="1:6">
      <c r="A26" s="25">
        <v>25</v>
      </c>
      <c r="B26" s="26">
        <v>2024010541</v>
      </c>
      <c r="C26" s="26" t="s">
        <v>362</v>
      </c>
      <c r="D26" s="25">
        <v>98</v>
      </c>
      <c r="E26" s="25">
        <v>100</v>
      </c>
      <c r="F26" s="25">
        <v>98.3571428571429</v>
      </c>
    </row>
    <row r="27" spans="1:6">
      <c r="A27" s="25">
        <v>26</v>
      </c>
      <c r="B27" s="26">
        <v>2024010542</v>
      </c>
      <c r="C27" s="26" t="s">
        <v>301</v>
      </c>
      <c r="D27" s="25">
        <v>99</v>
      </c>
      <c r="E27" s="25">
        <v>100</v>
      </c>
      <c r="F27" s="25">
        <v>98.7857142857143</v>
      </c>
    </row>
    <row r="28" spans="1:6">
      <c r="A28" s="25">
        <v>27</v>
      </c>
      <c r="B28" s="26">
        <v>2024010543</v>
      </c>
      <c r="C28" s="26" t="s">
        <v>220</v>
      </c>
      <c r="D28" s="25">
        <v>99</v>
      </c>
      <c r="E28" s="25">
        <v>100</v>
      </c>
      <c r="F28" s="25">
        <v>98.8928571428571</v>
      </c>
    </row>
    <row r="29" spans="1:6">
      <c r="A29" s="25">
        <v>28</v>
      </c>
      <c r="B29" s="26">
        <v>2024010544</v>
      </c>
      <c r="C29" s="26" t="s">
        <v>212</v>
      </c>
      <c r="D29" s="25">
        <v>99</v>
      </c>
      <c r="E29" s="25">
        <v>100</v>
      </c>
      <c r="F29" s="25">
        <v>98.8214285714286</v>
      </c>
    </row>
    <row r="30" spans="1:6">
      <c r="A30" s="25">
        <v>29</v>
      </c>
      <c r="B30" s="26">
        <v>2024010545</v>
      </c>
      <c r="C30" s="26" t="s">
        <v>288</v>
      </c>
      <c r="D30" s="25">
        <v>99</v>
      </c>
      <c r="E30" s="25">
        <v>100</v>
      </c>
      <c r="F30" s="25">
        <v>98.9642857142857</v>
      </c>
    </row>
    <row r="31" spans="1:6">
      <c r="A31" s="25">
        <v>30</v>
      </c>
      <c r="B31" s="26">
        <v>2024010246</v>
      </c>
      <c r="C31" s="26" t="s">
        <v>330</v>
      </c>
      <c r="D31" s="25">
        <v>99</v>
      </c>
      <c r="E31" s="25">
        <v>100</v>
      </c>
      <c r="F31" s="25">
        <v>98.7142857142857</v>
      </c>
    </row>
    <row r="32" spans="1:6">
      <c r="A32" s="25">
        <v>31</v>
      </c>
      <c r="B32" s="27">
        <v>2024010457</v>
      </c>
      <c r="C32" s="28" t="s">
        <v>410</v>
      </c>
      <c r="D32" s="28">
        <v>81</v>
      </c>
      <c r="E32" s="29">
        <v>83.3333333333333</v>
      </c>
      <c r="F32" s="30">
        <v>89.81481482</v>
      </c>
    </row>
    <row r="33" spans="1:6">
      <c r="A33" s="25">
        <v>32</v>
      </c>
      <c r="B33" s="27">
        <v>2024010458</v>
      </c>
      <c r="C33" s="28" t="s">
        <v>72</v>
      </c>
      <c r="D33" s="28">
        <v>99</v>
      </c>
      <c r="E33" s="29">
        <v>97.5</v>
      </c>
      <c r="F33" s="30">
        <v>96.62962963</v>
      </c>
    </row>
    <row r="34" spans="1:6">
      <c r="A34" s="25">
        <v>33</v>
      </c>
      <c r="B34" s="27">
        <v>2024010459</v>
      </c>
      <c r="C34" s="28" t="s">
        <v>108</v>
      </c>
      <c r="D34" s="28">
        <v>98</v>
      </c>
      <c r="E34" s="29">
        <v>97.5</v>
      </c>
      <c r="F34" s="30">
        <v>97.25925926</v>
      </c>
    </row>
    <row r="35" spans="1:6">
      <c r="A35" s="25">
        <v>34</v>
      </c>
      <c r="B35" s="27">
        <v>2024010460</v>
      </c>
      <c r="C35" s="28" t="s">
        <v>83</v>
      </c>
      <c r="D35" s="28">
        <v>92</v>
      </c>
      <c r="E35" s="29">
        <v>96.6666666666667</v>
      </c>
      <c r="F35" s="30">
        <v>95.55555556</v>
      </c>
    </row>
    <row r="36" spans="1:6">
      <c r="A36" s="25">
        <v>35</v>
      </c>
      <c r="B36" s="27">
        <v>2024010461</v>
      </c>
      <c r="C36" s="28" t="s">
        <v>86</v>
      </c>
      <c r="D36" s="28">
        <v>90</v>
      </c>
      <c r="E36" s="29">
        <v>96.6666666666667</v>
      </c>
      <c r="F36" s="30">
        <v>95.25925926</v>
      </c>
    </row>
    <row r="37" spans="1:6">
      <c r="A37" s="25">
        <v>36</v>
      </c>
      <c r="B37" s="27">
        <v>2024010462</v>
      </c>
      <c r="C37" s="28" t="s">
        <v>254</v>
      </c>
      <c r="D37" s="28">
        <v>90</v>
      </c>
      <c r="E37" s="29">
        <v>97.5</v>
      </c>
      <c r="F37" s="30">
        <v>96.51851852</v>
      </c>
    </row>
    <row r="38" spans="1:6">
      <c r="A38" s="25">
        <v>37</v>
      </c>
      <c r="B38" s="27">
        <v>2024010463</v>
      </c>
      <c r="C38" s="28" t="s">
        <v>271</v>
      </c>
      <c r="D38" s="28">
        <v>99</v>
      </c>
      <c r="E38" s="29">
        <v>100</v>
      </c>
      <c r="F38" s="30">
        <v>97</v>
      </c>
    </row>
    <row r="39" spans="1:6">
      <c r="A39" s="25">
        <v>38</v>
      </c>
      <c r="B39" s="27">
        <v>2024010464</v>
      </c>
      <c r="C39" s="28" t="s">
        <v>82</v>
      </c>
      <c r="D39" s="28">
        <v>98</v>
      </c>
      <c r="E39" s="29">
        <v>96</v>
      </c>
      <c r="F39" s="30">
        <v>96.62962963</v>
      </c>
    </row>
    <row r="40" spans="1:6">
      <c r="A40" s="25">
        <v>39</v>
      </c>
      <c r="B40" s="27">
        <v>2024010465</v>
      </c>
      <c r="C40" s="28" t="s">
        <v>110</v>
      </c>
      <c r="D40" s="28">
        <v>99</v>
      </c>
      <c r="E40" s="29">
        <v>100</v>
      </c>
      <c r="F40" s="30">
        <v>96.51851852</v>
      </c>
    </row>
    <row r="41" spans="1:6">
      <c r="A41" s="25">
        <v>40</v>
      </c>
      <c r="B41" s="27">
        <v>2024010466</v>
      </c>
      <c r="C41" s="28" t="s">
        <v>165</v>
      </c>
      <c r="D41" s="28">
        <v>98</v>
      </c>
      <c r="E41" s="29">
        <v>100</v>
      </c>
      <c r="F41" s="30">
        <v>98.55555556</v>
      </c>
    </row>
    <row r="42" spans="1:6">
      <c r="A42" s="25">
        <v>41</v>
      </c>
      <c r="B42" s="27">
        <v>2024010467</v>
      </c>
      <c r="C42" s="28" t="s">
        <v>332</v>
      </c>
      <c r="D42" s="28">
        <v>90</v>
      </c>
      <c r="E42" s="29">
        <v>100</v>
      </c>
      <c r="F42" s="30">
        <v>98.92592593</v>
      </c>
    </row>
    <row r="43" spans="1:6">
      <c r="A43" s="25">
        <v>42</v>
      </c>
      <c r="B43" s="27">
        <v>2024010468</v>
      </c>
      <c r="C43" s="28" t="s">
        <v>204</v>
      </c>
      <c r="D43" s="28">
        <v>97</v>
      </c>
      <c r="E43" s="29">
        <v>100</v>
      </c>
      <c r="F43" s="30">
        <v>98.74074074</v>
      </c>
    </row>
    <row r="44" spans="1:6">
      <c r="A44" s="25">
        <v>43</v>
      </c>
      <c r="B44" s="27">
        <v>2024010469</v>
      </c>
      <c r="C44" s="28" t="s">
        <v>192</v>
      </c>
      <c r="D44" s="28">
        <v>90</v>
      </c>
      <c r="E44" s="29">
        <v>99.1666666666667</v>
      </c>
      <c r="F44" s="30">
        <v>97.66666667</v>
      </c>
    </row>
    <row r="45" spans="1:6">
      <c r="A45" s="25">
        <v>44</v>
      </c>
      <c r="B45" s="27">
        <v>2024010470</v>
      </c>
      <c r="C45" s="28" t="s">
        <v>213</v>
      </c>
      <c r="D45" s="28">
        <v>80</v>
      </c>
      <c r="E45" s="29">
        <v>99.1666666666667</v>
      </c>
      <c r="F45" s="30">
        <v>97.66666667</v>
      </c>
    </row>
    <row r="46" spans="1:6">
      <c r="A46" s="25">
        <v>45</v>
      </c>
      <c r="B46" s="27">
        <v>2024010471</v>
      </c>
      <c r="C46" s="28" t="s">
        <v>290</v>
      </c>
      <c r="D46" s="28">
        <v>98</v>
      </c>
      <c r="E46" s="29">
        <v>99.1666666666667</v>
      </c>
      <c r="F46" s="30">
        <v>98.77777778</v>
      </c>
    </row>
    <row r="47" spans="1:6">
      <c r="A47" s="25">
        <v>46</v>
      </c>
      <c r="B47" s="27">
        <v>2024010472</v>
      </c>
      <c r="C47" s="28" t="s">
        <v>215</v>
      </c>
      <c r="D47" s="28">
        <v>99</v>
      </c>
      <c r="E47" s="29">
        <v>100</v>
      </c>
      <c r="F47" s="30">
        <v>98.40740741</v>
      </c>
    </row>
    <row r="48" spans="1:6">
      <c r="A48" s="25">
        <v>47</v>
      </c>
      <c r="B48" s="27">
        <v>2024010473</v>
      </c>
      <c r="C48" s="28" t="s">
        <v>311</v>
      </c>
      <c r="D48" s="28">
        <v>98</v>
      </c>
      <c r="E48" s="29">
        <v>100</v>
      </c>
      <c r="F48" s="30">
        <v>98.74074074</v>
      </c>
    </row>
    <row r="49" spans="1:6">
      <c r="A49" s="25">
        <v>48</v>
      </c>
      <c r="B49" s="27">
        <v>2024010474</v>
      </c>
      <c r="C49" s="28" t="s">
        <v>348</v>
      </c>
      <c r="D49" s="28">
        <v>90</v>
      </c>
      <c r="E49" s="29">
        <v>99.6666666666667</v>
      </c>
      <c r="F49" s="30">
        <v>97.44444444</v>
      </c>
    </row>
    <row r="50" spans="1:6">
      <c r="A50" s="25">
        <v>49</v>
      </c>
      <c r="B50" s="27">
        <v>2024010475</v>
      </c>
      <c r="C50" s="28" t="s">
        <v>99</v>
      </c>
      <c r="D50" s="28">
        <v>99</v>
      </c>
      <c r="E50" s="29">
        <v>100</v>
      </c>
      <c r="F50" s="31">
        <v>98.55555556</v>
      </c>
    </row>
    <row r="51" spans="1:6">
      <c r="A51" s="25">
        <v>50</v>
      </c>
      <c r="B51" s="27">
        <v>2024010476</v>
      </c>
      <c r="C51" s="28" t="s">
        <v>142</v>
      </c>
      <c r="D51" s="28">
        <v>99</v>
      </c>
      <c r="E51" s="29">
        <v>100</v>
      </c>
      <c r="F51" s="31">
        <v>98.33333333</v>
      </c>
    </row>
    <row r="52" spans="1:6">
      <c r="A52" s="25">
        <v>51</v>
      </c>
      <c r="B52" s="27">
        <v>2024010477</v>
      </c>
      <c r="C52" s="28" t="s">
        <v>248</v>
      </c>
      <c r="D52" s="28">
        <v>99</v>
      </c>
      <c r="E52" s="29">
        <v>100</v>
      </c>
      <c r="F52" s="31">
        <v>99.48148148</v>
      </c>
    </row>
    <row r="53" spans="1:6">
      <c r="A53" s="25">
        <v>52</v>
      </c>
      <c r="B53" s="27">
        <v>2024010478</v>
      </c>
      <c r="C53" s="28" t="s">
        <v>196</v>
      </c>
      <c r="D53" s="28">
        <v>98</v>
      </c>
      <c r="E53" s="29">
        <v>100</v>
      </c>
      <c r="F53" s="31">
        <v>99.07407407</v>
      </c>
    </row>
    <row r="54" spans="1:6">
      <c r="A54" s="25">
        <v>53</v>
      </c>
      <c r="B54" s="27">
        <v>2024010479</v>
      </c>
      <c r="C54" s="28" t="s">
        <v>114</v>
      </c>
      <c r="D54" s="28">
        <v>99</v>
      </c>
      <c r="E54" s="29">
        <v>100</v>
      </c>
      <c r="F54" s="31">
        <v>99.11111111</v>
      </c>
    </row>
    <row r="55" spans="1:6">
      <c r="A55" s="25">
        <v>54</v>
      </c>
      <c r="B55" s="27">
        <v>2024010480</v>
      </c>
      <c r="C55" s="28" t="s">
        <v>65</v>
      </c>
      <c r="D55" s="28">
        <v>99</v>
      </c>
      <c r="E55" s="29">
        <v>100</v>
      </c>
      <c r="F55" s="31">
        <v>99.2962963</v>
      </c>
    </row>
    <row r="56" spans="1:6">
      <c r="A56" s="25">
        <v>55</v>
      </c>
      <c r="B56" s="27">
        <v>2024010481</v>
      </c>
      <c r="C56" s="28" t="s">
        <v>122</v>
      </c>
      <c r="D56" s="28">
        <v>99</v>
      </c>
      <c r="E56" s="29">
        <v>100</v>
      </c>
      <c r="F56" s="31">
        <v>99.92592593</v>
      </c>
    </row>
    <row r="57" spans="1:6">
      <c r="A57" s="25">
        <v>56</v>
      </c>
      <c r="B57" s="27">
        <v>2024010482</v>
      </c>
      <c r="C57" s="28" t="s">
        <v>130</v>
      </c>
      <c r="D57" s="28">
        <v>90</v>
      </c>
      <c r="E57" s="29">
        <v>86</v>
      </c>
      <c r="F57" s="31">
        <v>93.37037037</v>
      </c>
    </row>
    <row r="58" spans="1:6">
      <c r="A58" s="25">
        <v>57</v>
      </c>
      <c r="B58" s="27">
        <v>2024010483</v>
      </c>
      <c r="C58" s="28" t="s">
        <v>148</v>
      </c>
      <c r="D58" s="28">
        <v>97</v>
      </c>
      <c r="E58" s="29">
        <v>100</v>
      </c>
      <c r="F58" s="31">
        <v>99.2962963</v>
      </c>
    </row>
    <row r="59" spans="1:6">
      <c r="A59" s="25">
        <v>58</v>
      </c>
      <c r="B59" s="27">
        <v>2024010484</v>
      </c>
      <c r="C59" s="28" t="s">
        <v>126</v>
      </c>
      <c r="D59" s="28">
        <v>99</v>
      </c>
      <c r="E59" s="29">
        <v>100</v>
      </c>
      <c r="F59" s="31">
        <v>99.7037037</v>
      </c>
    </row>
    <row r="60" spans="1:6">
      <c r="A60" s="25">
        <v>59</v>
      </c>
      <c r="B60" s="27">
        <v>2024010485</v>
      </c>
      <c r="C60" s="28" t="s">
        <v>258</v>
      </c>
      <c r="D60" s="28">
        <v>99</v>
      </c>
      <c r="E60" s="29">
        <v>100</v>
      </c>
      <c r="F60" s="31">
        <v>99.66666667</v>
      </c>
    </row>
    <row r="61" spans="1:6">
      <c r="A61" s="25">
        <v>60</v>
      </c>
      <c r="B61" s="27">
        <v>2024010486</v>
      </c>
      <c r="C61" s="28" t="s">
        <v>154</v>
      </c>
      <c r="D61" s="28">
        <v>98</v>
      </c>
      <c r="E61" s="29">
        <v>100</v>
      </c>
      <c r="F61" s="31">
        <v>98</v>
      </c>
    </row>
    <row r="62" spans="1:6">
      <c r="A62" s="25">
        <v>61</v>
      </c>
      <c r="B62" s="25">
        <v>2024010487</v>
      </c>
      <c r="C62" s="25" t="s">
        <v>208</v>
      </c>
      <c r="D62" s="25">
        <v>90</v>
      </c>
      <c r="E62" s="25">
        <v>98.3333333333333</v>
      </c>
      <c r="F62" s="25">
        <v>96.8928571428571</v>
      </c>
    </row>
    <row r="63" spans="1:6">
      <c r="A63" s="25">
        <v>62</v>
      </c>
      <c r="B63" s="25">
        <v>2024010488</v>
      </c>
      <c r="C63" s="25" t="s">
        <v>266</v>
      </c>
      <c r="D63" s="25">
        <v>91</v>
      </c>
      <c r="E63" s="25">
        <v>98.3333333333333</v>
      </c>
      <c r="F63" s="25">
        <v>96.5357142857143</v>
      </c>
    </row>
    <row r="64" spans="1:6">
      <c r="A64" s="25">
        <v>63</v>
      </c>
      <c r="B64" s="25">
        <v>2024010489</v>
      </c>
      <c r="C64" s="25" t="s">
        <v>307</v>
      </c>
      <c r="D64" s="25">
        <v>91</v>
      </c>
      <c r="E64" s="25">
        <v>99.1666666666667</v>
      </c>
      <c r="F64" s="25">
        <v>97.3571428571429</v>
      </c>
    </row>
    <row r="65" spans="1:6">
      <c r="A65" s="25">
        <v>64</v>
      </c>
      <c r="B65" s="25">
        <v>2024010490</v>
      </c>
      <c r="C65" s="25" t="s">
        <v>138</v>
      </c>
      <c r="D65" s="25">
        <v>90</v>
      </c>
      <c r="E65" s="25">
        <v>98.5</v>
      </c>
      <c r="F65" s="25">
        <v>97.6785714285714</v>
      </c>
    </row>
    <row r="66" spans="1:6">
      <c r="A66" s="25">
        <v>65</v>
      </c>
      <c r="B66" s="25">
        <v>2024010491</v>
      </c>
      <c r="C66" s="25" t="s">
        <v>194</v>
      </c>
      <c r="D66" s="25">
        <v>92</v>
      </c>
      <c r="E66" s="25">
        <v>99.1666666666667</v>
      </c>
      <c r="F66" s="25">
        <v>97.5714285714286</v>
      </c>
    </row>
    <row r="67" spans="1:6">
      <c r="A67" s="25">
        <v>66</v>
      </c>
      <c r="B67" s="25">
        <v>2024010492</v>
      </c>
      <c r="C67" s="25" t="s">
        <v>133</v>
      </c>
      <c r="D67" s="25">
        <v>92</v>
      </c>
      <c r="E67" s="25">
        <v>100</v>
      </c>
      <c r="F67" s="25">
        <v>98.1428571428571</v>
      </c>
    </row>
    <row r="68" spans="1:6">
      <c r="A68" s="25">
        <v>67</v>
      </c>
      <c r="B68" s="25">
        <v>2024010493</v>
      </c>
      <c r="C68" s="25" t="s">
        <v>150</v>
      </c>
      <c r="D68" s="25">
        <v>96</v>
      </c>
      <c r="E68" s="25">
        <v>98</v>
      </c>
      <c r="F68" s="25">
        <v>97.0714285714286</v>
      </c>
    </row>
    <row r="69" spans="1:6">
      <c r="A69" s="25">
        <v>68</v>
      </c>
      <c r="B69" s="25">
        <v>2024010494</v>
      </c>
      <c r="C69" s="25" t="s">
        <v>202</v>
      </c>
      <c r="D69" s="25">
        <v>96</v>
      </c>
      <c r="E69" s="25">
        <v>98.4</v>
      </c>
      <c r="F69" s="25">
        <v>97.4642857142857</v>
      </c>
    </row>
    <row r="70" spans="1:6">
      <c r="A70" s="25">
        <v>69</v>
      </c>
      <c r="B70" s="25">
        <v>2024010495</v>
      </c>
      <c r="C70" s="25" t="s">
        <v>206</v>
      </c>
      <c r="D70" s="25">
        <v>90</v>
      </c>
      <c r="E70" s="25">
        <v>99</v>
      </c>
      <c r="F70" s="25">
        <v>97.4285714285714</v>
      </c>
    </row>
    <row r="71" spans="1:6">
      <c r="A71" s="25">
        <v>70</v>
      </c>
      <c r="B71" s="25">
        <v>2024010496</v>
      </c>
      <c r="C71" s="25" t="s">
        <v>350</v>
      </c>
      <c r="D71" s="25">
        <v>90</v>
      </c>
      <c r="E71" s="25">
        <v>97.1666666666667</v>
      </c>
      <c r="F71" s="25">
        <v>96.6785714285714</v>
      </c>
    </row>
    <row r="72" spans="1:6">
      <c r="A72" s="25">
        <v>71</v>
      </c>
      <c r="B72" s="25">
        <v>2024010497</v>
      </c>
      <c r="C72" s="25" t="s">
        <v>240</v>
      </c>
      <c r="D72" s="25">
        <v>92</v>
      </c>
      <c r="E72" s="25">
        <v>98.3333333333333</v>
      </c>
      <c r="F72" s="25">
        <v>97.2857142857143</v>
      </c>
    </row>
    <row r="73" spans="1:6">
      <c r="A73" s="25">
        <v>72</v>
      </c>
      <c r="B73" s="25">
        <v>2024010498</v>
      </c>
      <c r="C73" s="25" t="s">
        <v>249</v>
      </c>
      <c r="D73" s="25">
        <v>90</v>
      </c>
      <c r="E73" s="25">
        <v>98.3333333333333</v>
      </c>
      <c r="F73" s="25">
        <v>96.4642857142857</v>
      </c>
    </row>
    <row r="74" spans="1:6">
      <c r="A74" s="25">
        <v>73</v>
      </c>
      <c r="B74" s="25">
        <v>2024010499</v>
      </c>
      <c r="C74" s="25" t="s">
        <v>179</v>
      </c>
      <c r="D74" s="25">
        <v>94</v>
      </c>
      <c r="E74" s="25">
        <v>100</v>
      </c>
      <c r="F74" s="25">
        <v>97.5714285714286</v>
      </c>
    </row>
    <row r="75" spans="1:6">
      <c r="A75" s="25">
        <v>74</v>
      </c>
      <c r="B75" s="25">
        <v>2024010500</v>
      </c>
      <c r="C75" s="25" t="s">
        <v>224</v>
      </c>
      <c r="D75" s="25">
        <v>96</v>
      </c>
      <c r="E75" s="25">
        <v>98.3333333333333</v>
      </c>
      <c r="F75" s="25">
        <v>97</v>
      </c>
    </row>
    <row r="76" spans="1:6">
      <c r="A76" s="25">
        <v>75</v>
      </c>
      <c r="B76" s="25">
        <v>2024010501</v>
      </c>
      <c r="C76" s="25" t="s">
        <v>336</v>
      </c>
      <c r="D76" s="25">
        <v>92</v>
      </c>
      <c r="E76" s="25">
        <v>97.5</v>
      </c>
      <c r="F76" s="25">
        <v>96.3571428571429</v>
      </c>
    </row>
    <row r="77" spans="1:6">
      <c r="A77" s="25">
        <v>76</v>
      </c>
      <c r="B77" s="25">
        <v>2024010502</v>
      </c>
      <c r="C77" s="25" t="s">
        <v>315</v>
      </c>
      <c r="D77" s="25">
        <v>90</v>
      </c>
      <c r="E77" s="25">
        <v>99</v>
      </c>
      <c r="F77" s="25">
        <v>97.0357142857143</v>
      </c>
    </row>
    <row r="78" spans="1:6">
      <c r="A78" s="25">
        <v>77</v>
      </c>
      <c r="B78" s="25">
        <v>2024010503</v>
      </c>
      <c r="C78" s="25" t="s">
        <v>222</v>
      </c>
      <c r="D78" s="25">
        <v>91</v>
      </c>
      <c r="E78" s="25">
        <v>100</v>
      </c>
      <c r="F78" s="25">
        <v>97.4642857142857</v>
      </c>
    </row>
    <row r="79" spans="1:6">
      <c r="A79" s="25">
        <v>78</v>
      </c>
      <c r="B79" s="25">
        <v>2024010504</v>
      </c>
      <c r="C79" s="25" t="s">
        <v>232</v>
      </c>
      <c r="D79" s="25">
        <v>89</v>
      </c>
      <c r="E79" s="25">
        <v>99.1666666666667</v>
      </c>
      <c r="F79" s="25">
        <v>96.8571428571429</v>
      </c>
    </row>
    <row r="80" spans="1:6">
      <c r="A80" s="25">
        <v>79</v>
      </c>
      <c r="B80" s="25">
        <v>2024010505</v>
      </c>
      <c r="C80" s="25" t="s">
        <v>158</v>
      </c>
      <c r="D80" s="25">
        <v>97</v>
      </c>
      <c r="E80" s="25">
        <v>100</v>
      </c>
      <c r="F80" s="25">
        <v>97.75</v>
      </c>
    </row>
    <row r="81" spans="1:6">
      <c r="A81" s="25">
        <v>80</v>
      </c>
      <c r="B81" s="25">
        <v>2024010506</v>
      </c>
      <c r="C81" s="25" t="s">
        <v>358</v>
      </c>
      <c r="D81" s="25">
        <v>90</v>
      </c>
      <c r="E81" s="25">
        <v>97.5</v>
      </c>
      <c r="F81" s="25">
        <v>96.25</v>
      </c>
    </row>
    <row r="82" spans="1:6">
      <c r="A82" s="25">
        <v>81</v>
      </c>
      <c r="B82" s="25">
        <v>2024010507</v>
      </c>
      <c r="C82" s="25" t="s">
        <v>278</v>
      </c>
      <c r="D82" s="25">
        <v>89</v>
      </c>
      <c r="E82" s="25">
        <v>96.6666666666667</v>
      </c>
      <c r="F82" s="25">
        <v>97</v>
      </c>
    </row>
    <row r="83" spans="1:6">
      <c r="A83" s="25">
        <v>82</v>
      </c>
      <c r="B83" s="25">
        <v>2024010508</v>
      </c>
      <c r="C83" s="25" t="s">
        <v>186</v>
      </c>
      <c r="D83" s="25">
        <v>97</v>
      </c>
      <c r="E83" s="25">
        <v>100</v>
      </c>
      <c r="F83" s="25">
        <v>98.1071428571429</v>
      </c>
    </row>
    <row r="84" spans="1:6">
      <c r="A84" s="25">
        <v>83</v>
      </c>
      <c r="B84" s="25">
        <v>2024010509</v>
      </c>
      <c r="C84" s="25" t="s">
        <v>292</v>
      </c>
      <c r="D84" s="25">
        <v>92</v>
      </c>
      <c r="E84" s="25">
        <v>98.3333333333333</v>
      </c>
      <c r="F84" s="25">
        <v>96.7142857142857</v>
      </c>
    </row>
    <row r="85" spans="1:6">
      <c r="A85" s="25">
        <v>84</v>
      </c>
      <c r="B85" s="25">
        <v>2024010510</v>
      </c>
      <c r="C85" s="25" t="s">
        <v>253</v>
      </c>
      <c r="D85" s="25">
        <v>94</v>
      </c>
      <c r="E85" s="25">
        <v>98.3333333333333</v>
      </c>
      <c r="F85" s="25">
        <v>96.6785714285714</v>
      </c>
    </row>
    <row r="86" spans="1:6">
      <c r="A86" s="25">
        <v>85</v>
      </c>
      <c r="B86" s="25">
        <v>2024010511</v>
      </c>
      <c r="C86" s="25" t="s">
        <v>160</v>
      </c>
      <c r="D86" s="25">
        <v>90</v>
      </c>
      <c r="E86" s="25">
        <v>100</v>
      </c>
      <c r="F86" s="25">
        <v>97.2857142857143</v>
      </c>
    </row>
    <row r="87" spans="1:6">
      <c r="A87" s="25">
        <v>86</v>
      </c>
      <c r="B87" s="25">
        <v>2024010512</v>
      </c>
      <c r="C87" s="25" t="s">
        <v>366</v>
      </c>
      <c r="D87" s="25">
        <v>94</v>
      </c>
      <c r="E87" s="25">
        <v>99</v>
      </c>
      <c r="F87" s="25">
        <v>96.6428571428571</v>
      </c>
    </row>
    <row r="88" spans="1:6">
      <c r="A88" s="25">
        <v>87</v>
      </c>
      <c r="B88" s="25">
        <v>2024010513</v>
      </c>
      <c r="C88" s="25" t="s">
        <v>116</v>
      </c>
      <c r="D88" s="25">
        <v>92</v>
      </c>
      <c r="E88" s="25">
        <v>100</v>
      </c>
      <c r="F88" s="25">
        <v>97.2142857142857</v>
      </c>
    </row>
    <row r="89" spans="1:6">
      <c r="A89" s="25">
        <v>88</v>
      </c>
      <c r="B89" s="25">
        <v>2024010514</v>
      </c>
      <c r="C89" s="25" t="s">
        <v>235</v>
      </c>
      <c r="D89" s="25">
        <v>89</v>
      </c>
      <c r="E89" s="25">
        <v>99.1666666666667</v>
      </c>
      <c r="F89" s="25">
        <v>96.4285714285714</v>
      </c>
    </row>
    <row r="90" spans="1:6">
      <c r="A90" s="25">
        <v>89</v>
      </c>
      <c r="B90" s="25">
        <v>2024010515</v>
      </c>
      <c r="C90" s="25" t="s">
        <v>134</v>
      </c>
      <c r="D90" s="25">
        <v>91</v>
      </c>
      <c r="E90" s="25">
        <v>100</v>
      </c>
      <c r="F90" s="25">
        <v>97.25</v>
      </c>
    </row>
    <row r="91" spans="1:6">
      <c r="A91" s="25">
        <v>90</v>
      </c>
      <c r="B91" s="25">
        <v>2024010516</v>
      </c>
      <c r="C91" s="25" t="s">
        <v>325</v>
      </c>
      <c r="D91" s="25">
        <v>90</v>
      </c>
      <c r="E91" s="25">
        <v>98.3333333333333</v>
      </c>
      <c r="F91" s="25">
        <v>96.6785714285714</v>
      </c>
    </row>
    <row r="92" spans="1:6">
      <c r="A92" s="25">
        <v>91</v>
      </c>
      <c r="B92" s="25">
        <v>2023010381</v>
      </c>
      <c r="C92" s="25" t="s">
        <v>364</v>
      </c>
      <c r="D92" s="25">
        <v>90</v>
      </c>
      <c r="E92" s="25">
        <v>98.3333333333333</v>
      </c>
      <c r="F92" s="25">
        <v>94.9310344827586</v>
      </c>
    </row>
    <row r="93" spans="1:6">
      <c r="A93" s="25">
        <v>92</v>
      </c>
      <c r="B93" s="32">
        <v>2024010577</v>
      </c>
      <c r="C93" s="31" t="s">
        <v>96</v>
      </c>
      <c r="D93" s="30">
        <v>93</v>
      </c>
      <c r="E93" s="33">
        <v>100</v>
      </c>
      <c r="F93" s="31">
        <v>99.6296296296296</v>
      </c>
    </row>
    <row r="94" spans="1:6">
      <c r="A94" s="25">
        <v>93</v>
      </c>
      <c r="B94" s="32">
        <v>2024010578</v>
      </c>
      <c r="C94" s="31" t="s">
        <v>63</v>
      </c>
      <c r="D94" s="30">
        <v>93</v>
      </c>
      <c r="E94" s="33">
        <v>100</v>
      </c>
      <c r="F94" s="31">
        <v>99.5925925925926</v>
      </c>
    </row>
    <row r="95" spans="1:6">
      <c r="A95" s="25">
        <v>94</v>
      </c>
      <c r="B95" s="32">
        <v>2024010579</v>
      </c>
      <c r="C95" s="31" t="s">
        <v>124</v>
      </c>
      <c r="D95" s="30">
        <v>93</v>
      </c>
      <c r="E95" s="33">
        <v>100</v>
      </c>
      <c r="F95" s="31">
        <v>99.6296296296296</v>
      </c>
    </row>
    <row r="96" spans="1:6">
      <c r="A96" s="25">
        <v>95</v>
      </c>
      <c r="B96" s="32">
        <v>2024010580</v>
      </c>
      <c r="C96" s="31" t="s">
        <v>132</v>
      </c>
      <c r="D96" s="30">
        <v>88</v>
      </c>
      <c r="E96" s="33">
        <v>100</v>
      </c>
      <c r="F96" s="31">
        <v>99.6666666666667</v>
      </c>
    </row>
    <row r="97" spans="1:6">
      <c r="A97" s="25">
        <v>96</v>
      </c>
      <c r="B97" s="32">
        <v>2024010581</v>
      </c>
      <c r="C97" s="31" t="s">
        <v>112</v>
      </c>
      <c r="D97" s="30">
        <v>90</v>
      </c>
      <c r="E97" s="33">
        <v>100</v>
      </c>
      <c r="F97" s="31">
        <v>99.5925925925926</v>
      </c>
    </row>
    <row r="98" spans="1:6">
      <c r="A98" s="25">
        <v>97</v>
      </c>
      <c r="B98" s="32">
        <v>2024010582</v>
      </c>
      <c r="C98" s="31" t="s">
        <v>54</v>
      </c>
      <c r="D98" s="30">
        <v>95</v>
      </c>
      <c r="E98" s="33">
        <v>100</v>
      </c>
      <c r="F98" s="31">
        <v>99.6296296296296</v>
      </c>
    </row>
    <row r="99" spans="1:6">
      <c r="A99" s="25">
        <v>98</v>
      </c>
      <c r="B99" s="32">
        <v>2024010583</v>
      </c>
      <c r="C99" s="31" t="s">
        <v>144</v>
      </c>
      <c r="D99" s="30">
        <v>88</v>
      </c>
      <c r="E99" s="33">
        <v>100</v>
      </c>
      <c r="F99" s="31">
        <v>99.6666666666667</v>
      </c>
    </row>
    <row r="100" spans="1:6">
      <c r="A100" s="25">
        <v>99</v>
      </c>
      <c r="B100" s="32">
        <v>2024010584</v>
      </c>
      <c r="C100" s="31" t="s">
        <v>61</v>
      </c>
      <c r="D100" s="30">
        <v>95</v>
      </c>
      <c r="E100" s="33">
        <v>100</v>
      </c>
      <c r="F100" s="31">
        <v>99.6666666666667</v>
      </c>
    </row>
    <row r="101" spans="1:6">
      <c r="A101" s="25">
        <v>100</v>
      </c>
      <c r="B101" s="32">
        <v>2024010585</v>
      </c>
      <c r="C101" s="31" t="s">
        <v>80</v>
      </c>
      <c r="D101" s="30">
        <v>95</v>
      </c>
      <c r="E101" s="33">
        <v>100</v>
      </c>
      <c r="F101" s="31">
        <v>99.6296296296296</v>
      </c>
    </row>
    <row r="102" spans="1:6">
      <c r="A102" s="25">
        <v>101</v>
      </c>
      <c r="B102" s="32">
        <v>2024010586</v>
      </c>
      <c r="C102" s="31" t="s">
        <v>327</v>
      </c>
      <c r="D102" s="30">
        <v>88</v>
      </c>
      <c r="E102" s="33">
        <v>100</v>
      </c>
      <c r="F102" s="31">
        <v>99.8518518518518</v>
      </c>
    </row>
    <row r="103" spans="1:6">
      <c r="A103" s="25">
        <v>102</v>
      </c>
      <c r="B103" s="30">
        <v>2024010587</v>
      </c>
      <c r="C103" s="30" t="s">
        <v>367</v>
      </c>
      <c r="D103" s="30">
        <v>85</v>
      </c>
      <c r="E103" s="33">
        <v>99.8571428571429</v>
      </c>
      <c r="F103" s="31">
        <v>99.4444444444444</v>
      </c>
    </row>
    <row r="104" spans="1:6">
      <c r="A104" s="25">
        <v>103</v>
      </c>
      <c r="B104" s="32">
        <v>2024010588</v>
      </c>
      <c r="C104" s="31" t="s">
        <v>146</v>
      </c>
      <c r="D104" s="30">
        <v>88</v>
      </c>
      <c r="E104" s="33">
        <v>100</v>
      </c>
      <c r="F104" s="31">
        <v>99.6666666666667</v>
      </c>
    </row>
    <row r="105" spans="1:6">
      <c r="A105" s="25">
        <v>104</v>
      </c>
      <c r="B105" s="32">
        <v>2024010589</v>
      </c>
      <c r="C105" s="31" t="s">
        <v>177</v>
      </c>
      <c r="D105" s="30">
        <v>90</v>
      </c>
      <c r="E105" s="33">
        <v>100</v>
      </c>
      <c r="F105" s="31">
        <v>99.6666666666667</v>
      </c>
    </row>
    <row r="106" spans="1:6">
      <c r="A106" s="25">
        <v>105</v>
      </c>
      <c r="B106" s="32">
        <v>2024010590</v>
      </c>
      <c r="C106" s="31" t="s">
        <v>52</v>
      </c>
      <c r="D106" s="30">
        <v>95</v>
      </c>
      <c r="E106" s="33">
        <v>100</v>
      </c>
      <c r="F106" s="31">
        <v>99.6296296296296</v>
      </c>
    </row>
    <row r="107" spans="1:6">
      <c r="A107" s="25">
        <v>106</v>
      </c>
      <c r="B107" s="32">
        <v>2024010591</v>
      </c>
      <c r="C107" s="31" t="s">
        <v>246</v>
      </c>
      <c r="D107" s="30">
        <v>90</v>
      </c>
      <c r="E107" s="33">
        <v>100</v>
      </c>
      <c r="F107" s="31">
        <v>99.6666666666667</v>
      </c>
    </row>
    <row r="108" spans="1:6">
      <c r="A108" s="25">
        <v>107</v>
      </c>
      <c r="B108" s="32">
        <v>2024010592</v>
      </c>
      <c r="C108" s="31" t="s">
        <v>285</v>
      </c>
      <c r="D108" s="30">
        <v>85</v>
      </c>
      <c r="E108" s="33">
        <v>100</v>
      </c>
      <c r="F108" s="31">
        <v>99.6296296296296</v>
      </c>
    </row>
    <row r="109" spans="1:6">
      <c r="A109" s="25">
        <v>108</v>
      </c>
      <c r="B109" s="32">
        <v>2024010593</v>
      </c>
      <c r="C109" s="31" t="s">
        <v>85</v>
      </c>
      <c r="D109" s="30">
        <v>90</v>
      </c>
      <c r="E109" s="33">
        <v>100</v>
      </c>
      <c r="F109" s="31">
        <v>99.6666666666667</v>
      </c>
    </row>
    <row r="110" spans="1:6">
      <c r="A110" s="25">
        <v>109</v>
      </c>
      <c r="B110" s="32">
        <v>2024010594</v>
      </c>
      <c r="C110" s="31" t="s">
        <v>230</v>
      </c>
      <c r="D110" s="30">
        <v>85</v>
      </c>
      <c r="E110" s="33">
        <v>100</v>
      </c>
      <c r="F110" s="31">
        <v>99.6296296296296</v>
      </c>
    </row>
    <row r="111" spans="1:6">
      <c r="A111" s="25">
        <v>110</v>
      </c>
      <c r="B111" s="32">
        <v>2024010595</v>
      </c>
      <c r="C111" s="31" t="s">
        <v>262</v>
      </c>
      <c r="D111" s="30">
        <v>85</v>
      </c>
      <c r="E111" s="33">
        <v>100</v>
      </c>
      <c r="F111" s="31">
        <v>99.8518518518518</v>
      </c>
    </row>
    <row r="112" spans="1:6">
      <c r="A112" s="25">
        <v>111</v>
      </c>
      <c r="B112" s="32">
        <v>2024010596</v>
      </c>
      <c r="C112" s="31" t="s">
        <v>152</v>
      </c>
      <c r="D112" s="30">
        <v>93</v>
      </c>
      <c r="E112" s="33">
        <v>100</v>
      </c>
      <c r="F112" s="31">
        <v>99.2962962962963</v>
      </c>
    </row>
    <row r="113" spans="1:6">
      <c r="A113" s="25">
        <v>112</v>
      </c>
      <c r="B113" s="32">
        <v>2024010597</v>
      </c>
      <c r="C113" s="31" t="s">
        <v>198</v>
      </c>
      <c r="D113" s="30">
        <v>90</v>
      </c>
      <c r="E113" s="33">
        <v>100</v>
      </c>
      <c r="F113" s="31">
        <v>99.7037037037037</v>
      </c>
    </row>
    <row r="114" spans="1:6">
      <c r="A114" s="25">
        <v>113</v>
      </c>
      <c r="B114" s="32">
        <v>2024010598</v>
      </c>
      <c r="C114" s="31" t="s">
        <v>175</v>
      </c>
      <c r="D114" s="30">
        <v>90</v>
      </c>
      <c r="E114" s="33">
        <v>100</v>
      </c>
      <c r="F114" s="31">
        <v>99.7407407407407</v>
      </c>
    </row>
    <row r="115" spans="1:6">
      <c r="A115" s="25">
        <v>114</v>
      </c>
      <c r="B115" s="32">
        <v>2024010599</v>
      </c>
      <c r="C115" s="31" t="s">
        <v>69</v>
      </c>
      <c r="D115" s="30">
        <v>90</v>
      </c>
      <c r="E115" s="33">
        <v>100</v>
      </c>
      <c r="F115" s="31">
        <v>99.6666666666667</v>
      </c>
    </row>
    <row r="116" spans="1:6">
      <c r="A116" s="25">
        <v>115</v>
      </c>
      <c r="B116" s="32">
        <v>2024010600</v>
      </c>
      <c r="C116" s="31" t="s">
        <v>209</v>
      </c>
      <c r="D116" s="30">
        <v>90</v>
      </c>
      <c r="E116" s="33">
        <v>100</v>
      </c>
      <c r="F116" s="31">
        <v>99.2592592592593</v>
      </c>
    </row>
    <row r="117" spans="1:6">
      <c r="A117" s="25">
        <v>116</v>
      </c>
      <c r="B117" s="32">
        <v>2024010601</v>
      </c>
      <c r="C117" s="31" t="s">
        <v>182</v>
      </c>
      <c r="D117" s="30">
        <v>88</v>
      </c>
      <c r="E117" s="33">
        <v>100</v>
      </c>
      <c r="F117" s="31">
        <v>99.6666666666667</v>
      </c>
    </row>
    <row r="118" spans="1:6">
      <c r="A118" s="25">
        <v>117</v>
      </c>
      <c r="B118" s="32">
        <v>2024010602</v>
      </c>
      <c r="C118" s="31" t="s">
        <v>322</v>
      </c>
      <c r="D118" s="30">
        <v>85</v>
      </c>
      <c r="E118" s="33">
        <v>100</v>
      </c>
      <c r="F118" s="31">
        <v>99.6296296296296</v>
      </c>
    </row>
    <row r="119" spans="1:6">
      <c r="A119" s="25">
        <v>118</v>
      </c>
      <c r="B119" s="32">
        <v>2024010603</v>
      </c>
      <c r="C119" s="31" t="s">
        <v>268</v>
      </c>
      <c r="D119" s="30">
        <v>85</v>
      </c>
      <c r="E119" s="33">
        <v>100</v>
      </c>
      <c r="F119" s="31">
        <v>99.6296296296296</v>
      </c>
    </row>
    <row r="120" spans="1:6">
      <c r="A120" s="25">
        <v>119</v>
      </c>
      <c r="B120" s="32">
        <v>2024010604</v>
      </c>
      <c r="C120" s="31" t="s">
        <v>228</v>
      </c>
      <c r="D120" s="30">
        <v>88</v>
      </c>
      <c r="E120" s="33">
        <v>100</v>
      </c>
      <c r="F120" s="31">
        <v>99.6296296296296</v>
      </c>
    </row>
    <row r="121" spans="1:6">
      <c r="A121" s="25">
        <v>120</v>
      </c>
      <c r="B121" s="32">
        <v>2024010605</v>
      </c>
      <c r="C121" s="31" t="s">
        <v>106</v>
      </c>
      <c r="D121" s="30">
        <v>90</v>
      </c>
      <c r="E121" s="33">
        <v>100</v>
      </c>
      <c r="F121" s="31">
        <v>99.4814814814815</v>
      </c>
    </row>
    <row r="122" spans="1:6">
      <c r="A122" s="25">
        <v>121</v>
      </c>
      <c r="B122" s="32">
        <v>2024010606</v>
      </c>
      <c r="C122" s="31" t="s">
        <v>188</v>
      </c>
      <c r="D122" s="30">
        <v>85</v>
      </c>
      <c r="E122" s="33">
        <v>100</v>
      </c>
      <c r="F122" s="31">
        <v>99.6296296296296</v>
      </c>
    </row>
    <row r="123" spans="1:6">
      <c r="A123" s="25">
        <v>122</v>
      </c>
      <c r="B123" s="34">
        <v>2024010607</v>
      </c>
      <c r="C123" s="34" t="s">
        <v>97</v>
      </c>
      <c r="D123" s="25">
        <v>100</v>
      </c>
      <c r="E123" s="25">
        <v>100</v>
      </c>
      <c r="F123" s="35">
        <v>99.1153846153846</v>
      </c>
    </row>
    <row r="124" spans="1:6">
      <c r="A124" s="25">
        <v>123</v>
      </c>
      <c r="B124" s="34">
        <v>2024010608</v>
      </c>
      <c r="C124" s="34" t="s">
        <v>59</v>
      </c>
      <c r="D124" s="25">
        <v>100</v>
      </c>
      <c r="E124" s="25">
        <v>100</v>
      </c>
      <c r="F124" s="35">
        <v>98.8461538461538</v>
      </c>
    </row>
    <row r="125" spans="1:6">
      <c r="A125" s="25">
        <v>124</v>
      </c>
      <c r="B125" s="34">
        <v>2024010609</v>
      </c>
      <c r="C125" s="34" t="s">
        <v>180</v>
      </c>
      <c r="D125" s="25">
        <v>100</v>
      </c>
      <c r="E125" s="25">
        <v>100</v>
      </c>
      <c r="F125" s="35">
        <v>98.8461538461538</v>
      </c>
    </row>
    <row r="126" spans="1:6">
      <c r="A126" s="25">
        <v>125</v>
      </c>
      <c r="B126" s="34">
        <v>2024010610</v>
      </c>
      <c r="C126" s="34" t="s">
        <v>269</v>
      </c>
      <c r="D126" s="25">
        <v>100</v>
      </c>
      <c r="E126" s="25">
        <v>100</v>
      </c>
      <c r="F126" s="35">
        <v>98.8846153846154</v>
      </c>
    </row>
    <row r="127" spans="1:6">
      <c r="A127" s="25">
        <v>126</v>
      </c>
      <c r="B127" s="34">
        <v>2024010611</v>
      </c>
      <c r="C127" s="34" t="s">
        <v>136</v>
      </c>
      <c r="D127" s="25">
        <v>100</v>
      </c>
      <c r="E127" s="25">
        <v>98.5714286</v>
      </c>
      <c r="F127" s="35">
        <v>98.8846153846154</v>
      </c>
    </row>
    <row r="128" spans="1:6">
      <c r="A128" s="25">
        <v>127</v>
      </c>
      <c r="B128" s="34">
        <v>2024010612</v>
      </c>
      <c r="C128" s="34" t="s">
        <v>298</v>
      </c>
      <c r="D128" s="25">
        <v>100</v>
      </c>
      <c r="E128" s="25">
        <v>100</v>
      </c>
      <c r="F128" s="35">
        <v>98.8846153846154</v>
      </c>
    </row>
    <row r="129" spans="1:6">
      <c r="A129" s="25">
        <v>128</v>
      </c>
      <c r="B129" s="34">
        <v>2024010613</v>
      </c>
      <c r="C129" s="34" t="s">
        <v>299</v>
      </c>
      <c r="D129" s="25">
        <v>100</v>
      </c>
      <c r="E129" s="25">
        <v>100</v>
      </c>
      <c r="F129" s="35">
        <v>98.9615384615385</v>
      </c>
    </row>
    <row r="130" spans="1:6">
      <c r="A130" s="25">
        <v>129</v>
      </c>
      <c r="B130" s="34">
        <v>2024010614</v>
      </c>
      <c r="C130" s="34" t="s">
        <v>169</v>
      </c>
      <c r="D130" s="25">
        <v>100</v>
      </c>
      <c r="E130" s="25">
        <v>100</v>
      </c>
      <c r="F130" s="35">
        <v>96.9615384615385</v>
      </c>
    </row>
    <row r="131" spans="1:6">
      <c r="A131" s="25">
        <v>130</v>
      </c>
      <c r="B131" s="34">
        <v>2024010615</v>
      </c>
      <c r="C131" s="34" t="s">
        <v>281</v>
      </c>
      <c r="D131" s="25">
        <v>100</v>
      </c>
      <c r="E131" s="25">
        <v>100</v>
      </c>
      <c r="F131" s="35">
        <v>99.2307692307692</v>
      </c>
    </row>
    <row r="132" spans="1:6">
      <c r="A132" s="25">
        <v>131</v>
      </c>
      <c r="B132" s="34">
        <v>2024010616</v>
      </c>
      <c r="C132" s="34" t="s">
        <v>256</v>
      </c>
      <c r="D132" s="25">
        <v>100</v>
      </c>
      <c r="E132" s="25">
        <v>100</v>
      </c>
      <c r="F132" s="35">
        <v>97.3076923076923</v>
      </c>
    </row>
    <row r="133" spans="1:6">
      <c r="A133" s="25">
        <v>132</v>
      </c>
      <c r="B133" s="34">
        <v>2024010617</v>
      </c>
      <c r="C133" s="34" t="s">
        <v>58</v>
      </c>
      <c r="D133" s="25">
        <v>100</v>
      </c>
      <c r="E133" s="25">
        <v>98.5714286</v>
      </c>
      <c r="F133" s="35">
        <v>97.6923076923077</v>
      </c>
    </row>
    <row r="134" spans="1:6">
      <c r="A134" s="25">
        <v>133</v>
      </c>
      <c r="B134" s="34">
        <v>2024010618</v>
      </c>
      <c r="C134" s="34" t="s">
        <v>273</v>
      </c>
      <c r="D134" s="25">
        <v>100</v>
      </c>
      <c r="E134" s="25">
        <v>100</v>
      </c>
      <c r="F134" s="35">
        <v>98.4615384615385</v>
      </c>
    </row>
    <row r="135" spans="1:6">
      <c r="A135" s="25">
        <v>134</v>
      </c>
      <c r="B135" s="34">
        <v>2024010619</v>
      </c>
      <c r="C135" s="34" t="s">
        <v>167</v>
      </c>
      <c r="D135" s="25">
        <v>100</v>
      </c>
      <c r="E135" s="25">
        <v>100</v>
      </c>
      <c r="F135" s="35">
        <v>98.4615384615385</v>
      </c>
    </row>
    <row r="136" spans="1:6">
      <c r="A136" s="25">
        <v>135</v>
      </c>
      <c r="B136" s="34">
        <v>2024010620</v>
      </c>
      <c r="C136" s="34" t="s">
        <v>168</v>
      </c>
      <c r="D136" s="25">
        <v>100</v>
      </c>
      <c r="E136" s="25">
        <v>100</v>
      </c>
      <c r="F136" s="35">
        <v>98.4615384615385</v>
      </c>
    </row>
    <row r="137" spans="1:6">
      <c r="A137" s="25">
        <v>136</v>
      </c>
      <c r="B137" s="34">
        <v>2024010621</v>
      </c>
      <c r="C137" s="34" t="s">
        <v>118</v>
      </c>
      <c r="D137" s="25">
        <v>100</v>
      </c>
      <c r="E137" s="25">
        <v>100</v>
      </c>
      <c r="F137" s="35">
        <v>98.4615384615385</v>
      </c>
    </row>
    <row r="138" spans="1:6">
      <c r="A138" s="25">
        <v>137</v>
      </c>
      <c r="B138" s="34">
        <v>2024010622</v>
      </c>
      <c r="C138" s="34" t="s">
        <v>280</v>
      </c>
      <c r="D138" s="25">
        <v>100</v>
      </c>
      <c r="E138" s="25">
        <v>100</v>
      </c>
      <c r="F138" s="35">
        <v>98.4615384615385</v>
      </c>
    </row>
    <row r="139" spans="1:6">
      <c r="A139" s="25">
        <v>138</v>
      </c>
      <c r="B139" s="34">
        <v>2024010623</v>
      </c>
      <c r="C139" s="34" t="s">
        <v>78</v>
      </c>
      <c r="D139" s="25">
        <v>100</v>
      </c>
      <c r="E139" s="25">
        <v>100</v>
      </c>
      <c r="F139" s="35">
        <v>98.4615384615385</v>
      </c>
    </row>
    <row r="140" spans="1:6">
      <c r="A140" s="25">
        <v>139</v>
      </c>
      <c r="B140" s="34">
        <v>2024010624</v>
      </c>
      <c r="C140" s="34" t="s">
        <v>251</v>
      </c>
      <c r="D140" s="25">
        <v>100</v>
      </c>
      <c r="E140" s="25">
        <v>100</v>
      </c>
      <c r="F140" s="35">
        <v>98.4615384615385</v>
      </c>
    </row>
    <row r="141" spans="1:6">
      <c r="A141" s="25">
        <v>140</v>
      </c>
      <c r="B141" s="34">
        <v>2024010625</v>
      </c>
      <c r="C141" s="34" t="s">
        <v>88</v>
      </c>
      <c r="D141" s="25">
        <v>100</v>
      </c>
      <c r="E141" s="25">
        <v>100</v>
      </c>
      <c r="F141" s="35">
        <v>98.8461538461538</v>
      </c>
    </row>
    <row r="142" spans="1:6">
      <c r="A142" s="25">
        <v>141</v>
      </c>
      <c r="B142" s="34">
        <v>2024010626</v>
      </c>
      <c r="C142" s="34" t="s">
        <v>67</v>
      </c>
      <c r="D142" s="25">
        <v>100</v>
      </c>
      <c r="E142" s="25">
        <v>100</v>
      </c>
      <c r="F142" s="35">
        <v>97.3076923076923</v>
      </c>
    </row>
    <row r="143" spans="1:6">
      <c r="A143" s="25">
        <v>142</v>
      </c>
      <c r="B143" s="34">
        <v>2024010627</v>
      </c>
      <c r="C143" s="34" t="s">
        <v>173</v>
      </c>
      <c r="D143" s="25">
        <v>100</v>
      </c>
      <c r="E143" s="25">
        <v>100</v>
      </c>
      <c r="F143" s="35">
        <v>98.4615384615385</v>
      </c>
    </row>
    <row r="144" spans="1:6">
      <c r="A144" s="25">
        <v>143</v>
      </c>
      <c r="B144" s="34">
        <v>2024010628</v>
      </c>
      <c r="C144" s="34" t="s">
        <v>120</v>
      </c>
      <c r="D144" s="25">
        <v>100</v>
      </c>
      <c r="E144" s="25">
        <v>100</v>
      </c>
      <c r="F144" s="35">
        <v>97.6923076923077</v>
      </c>
    </row>
    <row r="145" spans="1:6">
      <c r="A145" s="25">
        <v>144</v>
      </c>
      <c r="B145" s="34">
        <v>2024010629</v>
      </c>
      <c r="C145" s="34" t="s">
        <v>244</v>
      </c>
      <c r="D145" s="25">
        <v>100</v>
      </c>
      <c r="E145" s="25">
        <v>100</v>
      </c>
      <c r="F145" s="35">
        <v>98.4615384615385</v>
      </c>
    </row>
    <row r="146" spans="1:6">
      <c r="A146" s="25">
        <v>145</v>
      </c>
      <c r="B146" s="34">
        <v>2024010630</v>
      </c>
      <c r="C146" s="34" t="s">
        <v>242</v>
      </c>
      <c r="D146" s="25">
        <v>100</v>
      </c>
      <c r="E146" s="25">
        <v>100</v>
      </c>
      <c r="F146" s="35">
        <v>98.0769230769231</v>
      </c>
    </row>
    <row r="147" spans="1:6">
      <c r="A147" s="25">
        <v>146</v>
      </c>
      <c r="B147" s="34">
        <v>2024010631</v>
      </c>
      <c r="C147" s="34" t="s">
        <v>211</v>
      </c>
      <c r="D147" s="25">
        <v>100</v>
      </c>
      <c r="E147" s="25">
        <v>100</v>
      </c>
      <c r="F147" s="35">
        <v>96.5384615384615</v>
      </c>
    </row>
    <row r="148" spans="1:6">
      <c r="A148" s="25">
        <v>147</v>
      </c>
      <c r="B148" s="34">
        <v>2024010632</v>
      </c>
      <c r="C148" s="34" t="s">
        <v>190</v>
      </c>
      <c r="D148" s="25">
        <v>100</v>
      </c>
      <c r="E148" s="25">
        <v>100</v>
      </c>
      <c r="F148" s="35">
        <v>96.5384615384615</v>
      </c>
    </row>
    <row r="149" spans="1:6">
      <c r="A149" s="25">
        <v>148</v>
      </c>
      <c r="B149" s="34">
        <v>2024010633</v>
      </c>
      <c r="C149" s="34" t="s">
        <v>219</v>
      </c>
      <c r="D149" s="25">
        <v>100</v>
      </c>
      <c r="E149" s="25">
        <v>100</v>
      </c>
      <c r="F149" s="35">
        <v>98.4615384615385</v>
      </c>
    </row>
    <row r="150" spans="1:6">
      <c r="A150" s="25">
        <v>149</v>
      </c>
      <c r="B150" s="34">
        <v>2024010634</v>
      </c>
      <c r="C150" s="34" t="s">
        <v>354</v>
      </c>
      <c r="D150" s="25">
        <v>100</v>
      </c>
      <c r="E150" s="25">
        <v>100</v>
      </c>
      <c r="F150" s="35">
        <v>97.6923076923077</v>
      </c>
    </row>
    <row r="151" spans="1:6">
      <c r="A151" s="25">
        <v>150</v>
      </c>
      <c r="B151" s="34">
        <v>2024010635</v>
      </c>
      <c r="C151" s="34" t="s">
        <v>294</v>
      </c>
      <c r="D151" s="25">
        <v>100</v>
      </c>
      <c r="E151" s="25">
        <v>100</v>
      </c>
      <c r="F151" s="35">
        <v>98.8076923076923</v>
      </c>
    </row>
    <row r="152" ht="27.6" spans="1:6">
      <c r="A152" s="25">
        <v>151</v>
      </c>
      <c r="B152" s="36" t="s">
        <v>103</v>
      </c>
      <c r="C152" s="36" t="s">
        <v>104</v>
      </c>
      <c r="D152" s="30">
        <v>100</v>
      </c>
      <c r="E152" s="37">
        <v>98.42857</v>
      </c>
      <c r="F152" s="38">
        <v>97.6071</v>
      </c>
    </row>
    <row r="153" ht="27.6" spans="1:6">
      <c r="A153" s="25">
        <v>152</v>
      </c>
      <c r="B153" s="36" t="s">
        <v>319</v>
      </c>
      <c r="C153" s="36" t="s">
        <v>320</v>
      </c>
      <c r="D153" s="30">
        <v>100</v>
      </c>
      <c r="E153" s="37">
        <v>98.42857</v>
      </c>
      <c r="F153" s="39">
        <v>97.2857</v>
      </c>
    </row>
    <row r="154" ht="27.6" spans="1:6">
      <c r="A154" s="25">
        <v>153</v>
      </c>
      <c r="B154" s="36" t="s">
        <v>127</v>
      </c>
      <c r="C154" s="36" t="s">
        <v>128</v>
      </c>
      <c r="D154" s="30">
        <v>100</v>
      </c>
      <c r="E154" s="37">
        <v>98.42857</v>
      </c>
      <c r="F154" s="39">
        <v>97.6429</v>
      </c>
    </row>
    <row r="155" ht="27.6" spans="1:6">
      <c r="A155" s="25">
        <v>154</v>
      </c>
      <c r="B155" s="36" t="s">
        <v>75</v>
      </c>
      <c r="C155" s="36" t="s">
        <v>76</v>
      </c>
      <c r="D155" s="30">
        <v>100</v>
      </c>
      <c r="E155" s="37">
        <v>98.42857</v>
      </c>
      <c r="F155" s="39">
        <v>97.5357</v>
      </c>
    </row>
    <row r="156" ht="27.6" spans="1:6">
      <c r="A156" s="25">
        <v>155</v>
      </c>
      <c r="B156" s="36" t="s">
        <v>263</v>
      </c>
      <c r="C156" s="36" t="s">
        <v>264</v>
      </c>
      <c r="D156" s="30">
        <v>100</v>
      </c>
      <c r="E156" s="37">
        <v>98.42857</v>
      </c>
      <c r="F156" s="39">
        <v>97.321</v>
      </c>
    </row>
    <row r="157" ht="27.6" spans="1:6">
      <c r="A157" s="25">
        <v>156</v>
      </c>
      <c r="B157" s="36" t="s">
        <v>170</v>
      </c>
      <c r="C157" s="36" t="s">
        <v>171</v>
      </c>
      <c r="D157" s="30">
        <v>100</v>
      </c>
      <c r="E157" s="37">
        <v>98.42857</v>
      </c>
      <c r="F157" s="39">
        <v>96.6429</v>
      </c>
    </row>
    <row r="158" ht="27.6" spans="1:6">
      <c r="A158" s="25">
        <v>157</v>
      </c>
      <c r="B158" s="36" t="s">
        <v>73</v>
      </c>
      <c r="C158" s="36" t="s">
        <v>74</v>
      </c>
      <c r="D158" s="30">
        <v>100</v>
      </c>
      <c r="E158" s="37">
        <v>97</v>
      </c>
      <c r="F158" s="39">
        <v>96.286</v>
      </c>
    </row>
    <row r="159" ht="27.6" spans="1:6">
      <c r="A159" s="25">
        <v>158</v>
      </c>
      <c r="B159" s="36" t="s">
        <v>302</v>
      </c>
      <c r="C159" s="36" t="s">
        <v>303</v>
      </c>
      <c r="D159" s="30">
        <v>100</v>
      </c>
      <c r="E159" s="37">
        <v>98.42857</v>
      </c>
      <c r="F159" s="39">
        <v>96.964</v>
      </c>
    </row>
    <row r="160" ht="27.6" spans="1:6">
      <c r="A160" s="25">
        <v>159</v>
      </c>
      <c r="B160" s="36" t="s">
        <v>92</v>
      </c>
      <c r="C160" s="36" t="s">
        <v>93</v>
      </c>
      <c r="D160" s="30">
        <v>100</v>
      </c>
      <c r="E160" s="37">
        <v>99.85714</v>
      </c>
      <c r="F160" s="39">
        <v>98.2143</v>
      </c>
    </row>
    <row r="161" ht="27.6" spans="1:6">
      <c r="A161" s="25">
        <v>160</v>
      </c>
      <c r="B161" s="36" t="s">
        <v>328</v>
      </c>
      <c r="C161" s="36" t="s">
        <v>329</v>
      </c>
      <c r="D161" s="30">
        <v>100</v>
      </c>
      <c r="E161" s="37">
        <v>98.42857</v>
      </c>
      <c r="F161" s="39">
        <v>97.6429</v>
      </c>
    </row>
    <row r="162" ht="27.6" spans="1:6">
      <c r="A162" s="25">
        <v>161</v>
      </c>
      <c r="B162" s="36" t="s">
        <v>237</v>
      </c>
      <c r="C162" s="36" t="s">
        <v>238</v>
      </c>
      <c r="D162" s="30">
        <v>100</v>
      </c>
      <c r="E162" s="37">
        <v>95.57143</v>
      </c>
      <c r="F162" s="39">
        <v>97.35714</v>
      </c>
    </row>
    <row r="163" ht="27.6" spans="1:6">
      <c r="A163" s="25">
        <v>162</v>
      </c>
      <c r="B163" s="36" t="s">
        <v>343</v>
      </c>
      <c r="C163" s="36" t="s">
        <v>344</v>
      </c>
      <c r="D163" s="30">
        <v>100</v>
      </c>
      <c r="E163" s="37">
        <v>95.57143</v>
      </c>
      <c r="F163" s="39">
        <v>95.85714</v>
      </c>
    </row>
    <row r="164" ht="27.6" spans="1:6">
      <c r="A164" s="25">
        <v>163</v>
      </c>
      <c r="B164" s="36" t="s">
        <v>275</v>
      </c>
      <c r="C164" s="36" t="s">
        <v>276</v>
      </c>
      <c r="D164" s="30">
        <v>100</v>
      </c>
      <c r="E164" s="37">
        <v>95.14286</v>
      </c>
      <c r="F164" s="39">
        <v>95.75</v>
      </c>
    </row>
    <row r="165" ht="27.6" spans="1:6">
      <c r="A165" s="25">
        <v>164</v>
      </c>
      <c r="B165" s="36" t="s">
        <v>259</v>
      </c>
      <c r="C165" s="36" t="s">
        <v>260</v>
      </c>
      <c r="D165" s="30">
        <v>100</v>
      </c>
      <c r="E165" s="37">
        <v>94.28571</v>
      </c>
      <c r="F165" s="39">
        <v>95.25</v>
      </c>
    </row>
    <row r="166" ht="27.6" spans="1:6">
      <c r="A166" s="25">
        <v>165</v>
      </c>
      <c r="B166" s="36" t="s">
        <v>162</v>
      </c>
      <c r="C166" s="36" t="s">
        <v>163</v>
      </c>
      <c r="D166" s="30">
        <v>100</v>
      </c>
      <c r="E166" s="37">
        <v>95.14286</v>
      </c>
      <c r="F166" s="39">
        <v>96.28571</v>
      </c>
    </row>
    <row r="167" ht="27.6" spans="1:6">
      <c r="A167" s="25">
        <v>166</v>
      </c>
      <c r="B167" s="36" t="s">
        <v>438</v>
      </c>
      <c r="C167" s="36" t="s">
        <v>300</v>
      </c>
      <c r="D167" s="30">
        <v>100</v>
      </c>
      <c r="E167" s="37">
        <v>95.71429</v>
      </c>
      <c r="F167" s="39">
        <v>96.64286</v>
      </c>
    </row>
    <row r="168" ht="27.6" spans="1:6">
      <c r="A168" s="25">
        <v>167</v>
      </c>
      <c r="B168" s="36" t="s">
        <v>439</v>
      </c>
      <c r="C168" s="36" t="s">
        <v>337</v>
      </c>
      <c r="D168" s="30">
        <v>100</v>
      </c>
      <c r="E168" s="37">
        <v>95.71429</v>
      </c>
      <c r="F168" s="39">
        <v>96.3214</v>
      </c>
    </row>
    <row r="169" ht="27.6" spans="1:6">
      <c r="A169" s="25">
        <v>168</v>
      </c>
      <c r="B169" s="36" t="s">
        <v>440</v>
      </c>
      <c r="C169" s="36" t="s">
        <v>333</v>
      </c>
      <c r="D169" s="30">
        <v>100</v>
      </c>
      <c r="E169" s="37">
        <v>95.71429</v>
      </c>
      <c r="F169" s="39">
        <v>96.64286</v>
      </c>
    </row>
    <row r="170" ht="27.6" spans="1:6">
      <c r="A170" s="25">
        <v>169</v>
      </c>
      <c r="B170" s="36" t="s">
        <v>441</v>
      </c>
      <c r="C170" s="36" t="s">
        <v>334</v>
      </c>
      <c r="D170" s="30">
        <v>100</v>
      </c>
      <c r="E170" s="37">
        <v>95.71429</v>
      </c>
      <c r="F170" s="39">
        <v>96.71429</v>
      </c>
    </row>
    <row r="171" ht="27.6" spans="1:6">
      <c r="A171" s="25">
        <v>170</v>
      </c>
      <c r="B171" s="36" t="s">
        <v>442</v>
      </c>
      <c r="C171" s="36" t="s">
        <v>297</v>
      </c>
      <c r="D171" s="30">
        <v>100</v>
      </c>
      <c r="E171" s="37">
        <v>95.71429</v>
      </c>
      <c r="F171" s="39">
        <v>96.67857</v>
      </c>
    </row>
    <row r="172" ht="27.6" spans="1:6">
      <c r="A172" s="25">
        <v>171</v>
      </c>
      <c r="B172" s="36" t="s">
        <v>443</v>
      </c>
      <c r="C172" s="36" t="s">
        <v>274</v>
      </c>
      <c r="D172" s="30">
        <v>100</v>
      </c>
      <c r="E172" s="37">
        <v>95.71429</v>
      </c>
      <c r="F172" s="39">
        <v>96.67857</v>
      </c>
    </row>
    <row r="173" ht="27.6" spans="1:6">
      <c r="A173" s="25">
        <v>172</v>
      </c>
      <c r="B173" s="36" t="s">
        <v>355</v>
      </c>
      <c r="C173" s="36" t="s">
        <v>356</v>
      </c>
      <c r="D173" s="30">
        <v>100</v>
      </c>
      <c r="E173" s="37">
        <v>95.57143</v>
      </c>
      <c r="F173" s="39">
        <v>97</v>
      </c>
    </row>
    <row r="174" ht="27.6" spans="1:6">
      <c r="A174" s="25">
        <v>173</v>
      </c>
      <c r="B174" s="36" t="s">
        <v>351</v>
      </c>
      <c r="C174" s="36" t="s">
        <v>352</v>
      </c>
      <c r="D174" s="30">
        <v>100</v>
      </c>
      <c r="E174" s="37">
        <v>95.57143</v>
      </c>
      <c r="F174" s="37">
        <v>96.78571</v>
      </c>
    </row>
    <row r="175" ht="27.6" spans="1:6">
      <c r="A175" s="25">
        <v>174</v>
      </c>
      <c r="B175" s="36" t="s">
        <v>317</v>
      </c>
      <c r="C175" s="36" t="s">
        <v>318</v>
      </c>
      <c r="D175" s="30">
        <v>100</v>
      </c>
      <c r="E175" s="37">
        <v>95.57143</v>
      </c>
      <c r="F175" s="37">
        <v>97.32143</v>
      </c>
    </row>
    <row r="176" ht="27.6" spans="1:6">
      <c r="A176" s="25">
        <v>175</v>
      </c>
      <c r="B176" s="36" t="s">
        <v>312</v>
      </c>
      <c r="C176" s="36" t="s">
        <v>313</v>
      </c>
      <c r="D176" s="30">
        <v>100</v>
      </c>
      <c r="E176" s="37">
        <v>95.57143</v>
      </c>
      <c r="F176" s="37">
        <v>96.75</v>
      </c>
    </row>
    <row r="177" ht="27.6" spans="1:6">
      <c r="A177" s="25">
        <v>176</v>
      </c>
      <c r="B177" s="36" t="s">
        <v>233</v>
      </c>
      <c r="C177" s="36" t="s">
        <v>234</v>
      </c>
      <c r="D177" s="30">
        <v>100</v>
      </c>
      <c r="E177" s="37">
        <v>96.57143</v>
      </c>
      <c r="F177" s="37">
        <v>97.25</v>
      </c>
    </row>
    <row r="178" ht="27.6" spans="1:6">
      <c r="A178" s="25">
        <v>177</v>
      </c>
      <c r="B178" s="36" t="s">
        <v>155</v>
      </c>
      <c r="C178" s="36" t="s">
        <v>156</v>
      </c>
      <c r="D178" s="30">
        <v>100</v>
      </c>
      <c r="E178" s="37">
        <v>95.57143</v>
      </c>
      <c r="F178" s="37">
        <v>97.14286</v>
      </c>
    </row>
    <row r="179" ht="27.6" spans="1:6">
      <c r="A179" s="25">
        <v>178</v>
      </c>
      <c r="B179" s="36" t="s">
        <v>308</v>
      </c>
      <c r="C179" s="36" t="s">
        <v>309</v>
      </c>
      <c r="D179" s="30">
        <v>100</v>
      </c>
      <c r="E179" s="37">
        <v>95.57143</v>
      </c>
      <c r="F179" s="37">
        <v>96.46429</v>
      </c>
    </row>
    <row r="180" ht="27.6" spans="1:6">
      <c r="A180" s="25">
        <v>179</v>
      </c>
      <c r="B180" s="36" t="s">
        <v>286</v>
      </c>
      <c r="C180" s="36" t="s">
        <v>287</v>
      </c>
      <c r="D180" s="30">
        <v>100</v>
      </c>
      <c r="E180" s="37">
        <v>95.57143</v>
      </c>
      <c r="F180" s="37">
        <v>96.64286</v>
      </c>
    </row>
    <row r="181" ht="27.6" spans="1:6">
      <c r="A181" s="25">
        <v>180</v>
      </c>
      <c r="B181" s="36" t="s">
        <v>444</v>
      </c>
      <c r="C181" s="36" t="s">
        <v>100</v>
      </c>
      <c r="D181" s="30">
        <v>100</v>
      </c>
      <c r="E181" s="37">
        <v>95.57143</v>
      </c>
      <c r="F181" s="37">
        <v>96.4286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"/>
  <sheetViews>
    <sheetView workbookViewId="0">
      <selection activeCell="A1" sqref="$A1:$XFD2"/>
    </sheetView>
  </sheetViews>
  <sheetFormatPr defaultColWidth="9" defaultRowHeight="14.4" outlineLevelRow="1"/>
  <sheetData>
    <row r="1" s="1" customFormat="1" ht="24" customHeight="1" spans="1:45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6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0" t="s">
        <v>6</v>
      </c>
      <c r="U1" s="10"/>
      <c r="V1" s="10"/>
      <c r="W1" s="10"/>
      <c r="X1" s="10"/>
      <c r="Y1" s="10"/>
      <c r="Z1" s="12" t="s">
        <v>7</v>
      </c>
      <c r="AA1" s="12"/>
      <c r="AB1" s="12"/>
      <c r="AC1" s="12"/>
      <c r="AD1" s="12"/>
      <c r="AE1" s="12"/>
      <c r="AF1" s="12"/>
      <c r="AG1" s="12"/>
      <c r="AH1" s="15" t="s">
        <v>8</v>
      </c>
      <c r="AI1" s="16"/>
      <c r="AJ1" s="16"/>
      <c r="AK1" s="16"/>
      <c r="AL1" s="17" t="s">
        <v>9</v>
      </c>
      <c r="AM1" s="18"/>
      <c r="AN1" s="18"/>
      <c r="AO1" s="18"/>
      <c r="AP1" s="21" t="s">
        <v>10</v>
      </c>
      <c r="AQ1" s="21" t="s">
        <v>11</v>
      </c>
      <c r="AR1" s="22" t="s">
        <v>12</v>
      </c>
      <c r="AS1" s="21" t="s">
        <v>13</v>
      </c>
    </row>
    <row r="2" s="2" customFormat="1" ht="28.25" customHeight="1" spans="1:45">
      <c r="A2" s="7"/>
      <c r="B2" s="7"/>
      <c r="C2" s="4"/>
      <c r="D2" s="5"/>
      <c r="E2" s="7"/>
      <c r="F2" s="8" t="s">
        <v>14</v>
      </c>
      <c r="G2" s="9" t="s">
        <v>15</v>
      </c>
      <c r="H2" s="9" t="s">
        <v>16</v>
      </c>
      <c r="I2" s="9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22</v>
      </c>
      <c r="O2" s="9" t="s">
        <v>23</v>
      </c>
      <c r="P2" s="9" t="s">
        <v>24</v>
      </c>
      <c r="Q2" s="9" t="s">
        <v>25</v>
      </c>
      <c r="R2" s="9" t="s">
        <v>5</v>
      </c>
      <c r="S2" s="9" t="s">
        <v>26</v>
      </c>
      <c r="T2" s="11" t="s">
        <v>27</v>
      </c>
      <c r="U2" s="11" t="s">
        <v>28</v>
      </c>
      <c r="V2" s="11" t="s">
        <v>29</v>
      </c>
      <c r="W2" s="11" t="s">
        <v>30</v>
      </c>
      <c r="X2" s="11" t="s">
        <v>6</v>
      </c>
      <c r="Y2" s="11" t="s">
        <v>31</v>
      </c>
      <c r="Z2" s="13" t="s">
        <v>32</v>
      </c>
      <c r="AA2" s="13" t="s">
        <v>33</v>
      </c>
      <c r="AB2" s="14" t="s">
        <v>34</v>
      </c>
      <c r="AC2" s="14" t="s">
        <v>35</v>
      </c>
      <c r="AD2" s="13" t="s">
        <v>36</v>
      </c>
      <c r="AE2" s="13" t="s">
        <v>37</v>
      </c>
      <c r="AF2" s="13" t="s">
        <v>7</v>
      </c>
      <c r="AG2" s="13" t="s">
        <v>38</v>
      </c>
      <c r="AH2" s="19" t="s">
        <v>39</v>
      </c>
      <c r="AI2" s="19" t="s">
        <v>40</v>
      </c>
      <c r="AJ2" s="19" t="s">
        <v>8</v>
      </c>
      <c r="AK2" s="19" t="s">
        <v>41</v>
      </c>
      <c r="AL2" s="20" t="s">
        <v>42</v>
      </c>
      <c r="AM2" s="20" t="s">
        <v>43</v>
      </c>
      <c r="AN2" s="20" t="s">
        <v>9</v>
      </c>
      <c r="AO2" s="20" t="s">
        <v>44</v>
      </c>
      <c r="AP2" s="21"/>
      <c r="AQ2" s="21"/>
      <c r="AR2" s="23"/>
      <c r="AS2" s="21"/>
    </row>
  </sheetData>
  <mergeCells count="14">
    <mergeCell ref="F1:S1"/>
    <mergeCell ref="T1:Y1"/>
    <mergeCell ref="Z1:AG1"/>
    <mergeCell ref="AH1:AK1"/>
    <mergeCell ref="AL1:AO1"/>
    <mergeCell ref="A1:A2"/>
    <mergeCell ref="B1:B2"/>
    <mergeCell ref="C1:C2"/>
    <mergeCell ref="D1:D2"/>
    <mergeCell ref="E1:E2"/>
    <mergeCell ref="AP1:AP2"/>
    <mergeCell ref="AQ1:AQ2"/>
    <mergeCell ref="AR1:AR2"/>
    <mergeCell ref="AS1:AS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8"/>
  <sheetViews>
    <sheetView topLeftCell="A154" workbookViewId="0">
      <selection activeCell="A1" sqref="A1:C54"/>
    </sheetView>
  </sheetViews>
  <sheetFormatPr defaultColWidth="8.88888888888889" defaultRowHeight="14.4" outlineLevelCol="2"/>
  <cols>
    <col min="1" max="1" width="15.2222222222222" style="24" customWidth="1"/>
    <col min="2" max="2" width="19.4444444444444" style="24" customWidth="1"/>
    <col min="3" max="3" width="19.5555555555556" style="24" customWidth="1"/>
    <col min="4" max="16384" width="8.88888888888889" style="24"/>
  </cols>
  <sheetData>
    <row r="1" s="24" customFormat="1" spans="1:3">
      <c r="A1" s="26" t="s">
        <v>2</v>
      </c>
      <c r="B1" s="26" t="s">
        <v>3</v>
      </c>
      <c r="C1" s="26" t="s">
        <v>370</v>
      </c>
    </row>
    <row r="2" s="24" customFormat="1" spans="1:3">
      <c r="A2" s="26" t="s">
        <v>71</v>
      </c>
      <c r="B2" s="26" t="s">
        <v>72</v>
      </c>
      <c r="C2" s="26">
        <v>546</v>
      </c>
    </row>
    <row r="3" s="24" customFormat="1" spans="1:3">
      <c r="A3" s="26" t="s">
        <v>107</v>
      </c>
      <c r="B3" s="26" t="s">
        <v>108</v>
      </c>
      <c r="C3" s="26">
        <v>529</v>
      </c>
    </row>
    <row r="4" s="24" customFormat="1" spans="1:3">
      <c r="A4" s="26" t="s">
        <v>81</v>
      </c>
      <c r="B4" s="26" t="s">
        <v>82</v>
      </c>
      <c r="C4" s="26">
        <v>452</v>
      </c>
    </row>
    <row r="5" s="24" customFormat="1" spans="1:3">
      <c r="A5" s="26" t="s">
        <v>331</v>
      </c>
      <c r="B5" s="26" t="s">
        <v>332</v>
      </c>
      <c r="C5" s="26">
        <v>381</v>
      </c>
    </row>
    <row r="6" s="24" customFormat="1" spans="1:3">
      <c r="A6" s="26" t="s">
        <v>191</v>
      </c>
      <c r="B6" s="26" t="s">
        <v>192</v>
      </c>
      <c r="C6" s="26">
        <v>489</v>
      </c>
    </row>
    <row r="7" s="24" customFormat="1" spans="1:3">
      <c r="A7" s="26" t="s">
        <v>265</v>
      </c>
      <c r="B7" s="26" t="s">
        <v>266</v>
      </c>
      <c r="C7" s="26">
        <v>419</v>
      </c>
    </row>
    <row r="8" s="24" customFormat="1" spans="1:3">
      <c r="A8" s="26" t="s">
        <v>137</v>
      </c>
      <c r="B8" s="26" t="s">
        <v>138</v>
      </c>
      <c r="C8" s="26">
        <v>521</v>
      </c>
    </row>
    <row r="9" s="24" customFormat="1" spans="1:3">
      <c r="A9" s="26" t="s">
        <v>201</v>
      </c>
      <c r="B9" s="26" t="s">
        <v>202</v>
      </c>
      <c r="C9" s="26">
        <v>539</v>
      </c>
    </row>
    <row r="10" s="24" customFormat="1" spans="1:3">
      <c r="A10" s="26" t="s">
        <v>357</v>
      </c>
      <c r="B10" s="26" t="s">
        <v>358</v>
      </c>
      <c r="C10" s="26">
        <v>365</v>
      </c>
    </row>
    <row r="11" s="24" customFormat="1" spans="1:3">
      <c r="A11" s="26" t="s">
        <v>365</v>
      </c>
      <c r="B11" s="26" t="s">
        <v>366</v>
      </c>
      <c r="C11" s="26" t="s">
        <v>371</v>
      </c>
    </row>
    <row r="12" s="24" customFormat="1" spans="1:3">
      <c r="A12" s="26" t="s">
        <v>345</v>
      </c>
      <c r="B12" s="26" t="s">
        <v>346</v>
      </c>
      <c r="C12" s="26">
        <v>424</v>
      </c>
    </row>
    <row r="13" s="24" customFormat="1" spans="1:3">
      <c r="A13" s="26" t="s">
        <v>338</v>
      </c>
      <c r="B13" s="26" t="s">
        <v>339</v>
      </c>
      <c r="C13" s="26">
        <v>395</v>
      </c>
    </row>
    <row r="14" s="24" customFormat="1" spans="1:3">
      <c r="A14" s="26" t="s">
        <v>263</v>
      </c>
      <c r="B14" s="26" t="s">
        <v>264</v>
      </c>
      <c r="C14" s="26">
        <v>557</v>
      </c>
    </row>
    <row r="15" s="24" customFormat="1" spans="1:3">
      <c r="A15" s="26" t="s">
        <v>73</v>
      </c>
      <c r="B15" s="26" t="s">
        <v>74</v>
      </c>
      <c r="C15" s="26">
        <v>492</v>
      </c>
    </row>
    <row r="16" s="24" customFormat="1" spans="1:3">
      <c r="A16" s="26" t="s">
        <v>302</v>
      </c>
      <c r="B16" s="26" t="s">
        <v>303</v>
      </c>
      <c r="C16" s="26" t="s">
        <v>371</v>
      </c>
    </row>
    <row r="17" s="24" customFormat="1" spans="1:3">
      <c r="A17" s="26" t="s">
        <v>92</v>
      </c>
      <c r="B17" s="26" t="s">
        <v>93</v>
      </c>
      <c r="C17" s="26">
        <v>545</v>
      </c>
    </row>
    <row r="18" s="24" customFormat="1" spans="1:3">
      <c r="A18" s="26" t="s">
        <v>328</v>
      </c>
      <c r="B18" s="26" t="s">
        <v>329</v>
      </c>
      <c r="C18" s="26">
        <v>518</v>
      </c>
    </row>
    <row r="19" s="24" customFormat="1" spans="1:3">
      <c r="A19" s="26" t="s">
        <v>343</v>
      </c>
      <c r="B19" s="26" t="s">
        <v>344</v>
      </c>
      <c r="C19" s="26">
        <v>453</v>
      </c>
    </row>
    <row r="20" s="24" customFormat="1" spans="1:3">
      <c r="A20" s="26" t="s">
        <v>275</v>
      </c>
      <c r="B20" s="26" t="s">
        <v>276</v>
      </c>
      <c r="C20" s="26">
        <v>462</v>
      </c>
    </row>
    <row r="21" s="24" customFormat="1" spans="1:3">
      <c r="A21" s="26" t="s">
        <v>259</v>
      </c>
      <c r="B21" s="26" t="s">
        <v>260</v>
      </c>
      <c r="C21" s="26" t="s">
        <v>371</v>
      </c>
    </row>
    <row r="22" s="24" customFormat="1" spans="1:3">
      <c r="A22" s="26" t="s">
        <v>355</v>
      </c>
      <c r="B22" s="26" t="s">
        <v>356</v>
      </c>
      <c r="C22" s="26">
        <v>382</v>
      </c>
    </row>
    <row r="23" s="24" customFormat="1" spans="1:3">
      <c r="A23" s="26" t="s">
        <v>351</v>
      </c>
      <c r="B23" s="26" t="s">
        <v>352</v>
      </c>
      <c r="C23" s="26">
        <v>388</v>
      </c>
    </row>
    <row r="24" s="24" customFormat="1" spans="1:3">
      <c r="A24" s="26" t="s">
        <v>286</v>
      </c>
      <c r="B24" s="26" t="s">
        <v>287</v>
      </c>
      <c r="C24" s="26">
        <v>508</v>
      </c>
    </row>
    <row r="25" s="24" customFormat="1" spans="1:3">
      <c r="A25" s="36" t="s">
        <v>129</v>
      </c>
      <c r="B25" s="36" t="s">
        <v>130</v>
      </c>
      <c r="C25" s="33">
        <v>435</v>
      </c>
    </row>
    <row r="26" s="24" customFormat="1" spans="1:3">
      <c r="A26" s="36" t="s">
        <v>277</v>
      </c>
      <c r="B26" s="36" t="s">
        <v>278</v>
      </c>
      <c r="C26" s="33">
        <v>472</v>
      </c>
    </row>
    <row r="27" s="24" customFormat="1" spans="1:3">
      <c r="A27" s="36" t="s">
        <v>291</v>
      </c>
      <c r="B27" s="36" t="s">
        <v>292</v>
      </c>
      <c r="C27" s="33">
        <v>466</v>
      </c>
    </row>
    <row r="28" s="24" customFormat="1" spans="1:3">
      <c r="A28" s="36" t="s">
        <v>252</v>
      </c>
      <c r="B28" s="36" t="s">
        <v>253</v>
      </c>
      <c r="C28" s="33">
        <v>426</v>
      </c>
    </row>
    <row r="29" s="24" customFormat="1" spans="1:3">
      <c r="A29" s="36" t="s">
        <v>159</v>
      </c>
      <c r="B29" s="36" t="s">
        <v>160</v>
      </c>
      <c r="C29" s="33">
        <v>502</v>
      </c>
    </row>
    <row r="30" s="24" customFormat="1" spans="1:3">
      <c r="A30" s="36" t="s">
        <v>115</v>
      </c>
      <c r="B30" s="36" t="s">
        <v>116</v>
      </c>
      <c r="C30" s="33">
        <v>481</v>
      </c>
    </row>
    <row r="31" s="24" customFormat="1" spans="1:3">
      <c r="A31" s="36" t="s">
        <v>55</v>
      </c>
      <c r="B31" s="36" t="s">
        <v>56</v>
      </c>
      <c r="C31" s="33">
        <v>561</v>
      </c>
    </row>
    <row r="32" s="24" customFormat="1" spans="1:3">
      <c r="A32" s="36" t="s">
        <v>340</v>
      </c>
      <c r="B32" s="36" t="s">
        <v>341</v>
      </c>
      <c r="C32" s="33">
        <v>380</v>
      </c>
    </row>
    <row r="33" s="24" customFormat="1" spans="1:3">
      <c r="A33" s="36" t="s">
        <v>103</v>
      </c>
      <c r="B33" s="36" t="s">
        <v>104</v>
      </c>
      <c r="C33" s="33">
        <v>483</v>
      </c>
    </row>
    <row r="34" s="24" customFormat="1" spans="1:3">
      <c r="A34" s="36" t="s">
        <v>319</v>
      </c>
      <c r="B34" s="36" t="s">
        <v>320</v>
      </c>
      <c r="C34" s="33">
        <v>441</v>
      </c>
    </row>
    <row r="35" s="24" customFormat="1" spans="1:3">
      <c r="A35" s="36" t="s">
        <v>127</v>
      </c>
      <c r="B35" s="36" t="s">
        <v>128</v>
      </c>
      <c r="C35" s="33">
        <v>517</v>
      </c>
    </row>
    <row r="36" s="24" customFormat="1" spans="1:3">
      <c r="A36" s="36" t="s">
        <v>75</v>
      </c>
      <c r="B36" s="36" t="s">
        <v>76</v>
      </c>
      <c r="C36" s="33">
        <v>583</v>
      </c>
    </row>
    <row r="37" s="24" customFormat="1" spans="1:3">
      <c r="A37" s="36" t="s">
        <v>170</v>
      </c>
      <c r="B37" s="36" t="s">
        <v>171</v>
      </c>
      <c r="C37" s="33">
        <v>548</v>
      </c>
    </row>
    <row r="38" s="24" customFormat="1" spans="1:3">
      <c r="A38" s="36" t="s">
        <v>95</v>
      </c>
      <c r="B38" s="36" t="s">
        <v>96</v>
      </c>
      <c r="C38" s="33">
        <v>616</v>
      </c>
    </row>
    <row r="39" s="24" customFormat="1" spans="1:3">
      <c r="A39" s="36" t="s">
        <v>123</v>
      </c>
      <c r="B39" s="36" t="s">
        <v>124</v>
      </c>
      <c r="C39" s="33">
        <v>501</v>
      </c>
    </row>
    <row r="40" s="24" customFormat="1" spans="1:3">
      <c r="A40" s="36" t="s">
        <v>53</v>
      </c>
      <c r="B40" s="36" t="s">
        <v>54</v>
      </c>
      <c r="C40" s="33">
        <v>540</v>
      </c>
    </row>
    <row r="41" s="24" customFormat="1" spans="1:3">
      <c r="A41" s="36" t="s">
        <v>60</v>
      </c>
      <c r="B41" s="36" t="s">
        <v>61</v>
      </c>
      <c r="C41" s="33">
        <v>533</v>
      </c>
    </row>
    <row r="42" s="24" customFormat="1" spans="1:3">
      <c r="A42" s="36" t="s">
        <v>79</v>
      </c>
      <c r="B42" s="36" t="s">
        <v>80</v>
      </c>
      <c r="C42" s="33">
        <v>540</v>
      </c>
    </row>
    <row r="43" s="24" customFormat="1" spans="1:3">
      <c r="A43" s="36" t="s">
        <v>51</v>
      </c>
      <c r="B43" s="36" t="s">
        <v>52</v>
      </c>
      <c r="C43" s="33">
        <v>607</v>
      </c>
    </row>
    <row r="44" s="24" customFormat="1" spans="1:3">
      <c r="A44" s="36" t="s">
        <v>245</v>
      </c>
      <c r="B44" s="36" t="s">
        <v>246</v>
      </c>
      <c r="C44" s="33">
        <v>515</v>
      </c>
    </row>
    <row r="45" s="24" customFormat="1" spans="1:3">
      <c r="A45" s="36" t="s">
        <v>284</v>
      </c>
      <c r="B45" s="36" t="s">
        <v>285</v>
      </c>
      <c r="C45" s="33">
        <v>380</v>
      </c>
    </row>
    <row r="46" s="24" customFormat="1" spans="1:3">
      <c r="A46" s="36" t="s">
        <v>84</v>
      </c>
      <c r="B46" s="36" t="s">
        <v>85</v>
      </c>
      <c r="C46" s="33">
        <v>388</v>
      </c>
    </row>
    <row r="47" s="24" customFormat="1" spans="1:3">
      <c r="A47" s="36" t="s">
        <v>229</v>
      </c>
      <c r="B47" s="36" t="s">
        <v>230</v>
      </c>
      <c r="C47" s="33">
        <v>495</v>
      </c>
    </row>
    <row r="48" s="24" customFormat="1" spans="1:3">
      <c r="A48" s="36" t="s">
        <v>261</v>
      </c>
      <c r="B48" s="36" t="s">
        <v>262</v>
      </c>
      <c r="C48" s="33">
        <v>477</v>
      </c>
    </row>
    <row r="49" s="24" customFormat="1" spans="1:3">
      <c r="A49" s="36" t="s">
        <v>151</v>
      </c>
      <c r="B49" s="36" t="s">
        <v>152</v>
      </c>
      <c r="C49" s="33">
        <v>424</v>
      </c>
    </row>
    <row r="50" s="24" customFormat="1" spans="1:3">
      <c r="A50" s="36" t="s">
        <v>174</v>
      </c>
      <c r="B50" s="36" t="s">
        <v>175</v>
      </c>
      <c r="C50" s="33">
        <v>443</v>
      </c>
    </row>
    <row r="51" s="24" customFormat="1" spans="1:3">
      <c r="A51" s="36" t="s">
        <v>68</v>
      </c>
      <c r="B51" s="36" t="s">
        <v>69</v>
      </c>
      <c r="C51" s="33">
        <v>576</v>
      </c>
    </row>
    <row r="52" s="24" customFormat="1" spans="1:3">
      <c r="A52" s="36" t="s">
        <v>181</v>
      </c>
      <c r="B52" s="36" t="s">
        <v>182</v>
      </c>
      <c r="C52" s="33">
        <v>524</v>
      </c>
    </row>
    <row r="53" s="24" customFormat="1" spans="1:3">
      <c r="A53" s="36" t="s">
        <v>372</v>
      </c>
      <c r="B53" s="36" t="s">
        <v>228</v>
      </c>
      <c r="C53" s="33">
        <v>510</v>
      </c>
    </row>
    <row r="54" s="24" customFormat="1" spans="1:3">
      <c r="A54" s="36" t="s">
        <v>241</v>
      </c>
      <c r="B54" s="36" t="s">
        <v>242</v>
      </c>
      <c r="C54" s="33" t="s">
        <v>373</v>
      </c>
    </row>
    <row r="55" s="24" customFormat="1" spans="1:3">
      <c r="A55" s="36"/>
      <c r="B55" s="36"/>
      <c r="C55" s="33"/>
    </row>
    <row r="56" s="24" customFormat="1" spans="1:3">
      <c r="A56" s="36">
        <v>2024010607</v>
      </c>
      <c r="B56" s="36" t="s">
        <v>97</v>
      </c>
      <c r="C56" s="33">
        <v>535</v>
      </c>
    </row>
    <row r="57" s="24" customFormat="1" spans="1:3">
      <c r="A57" s="36">
        <v>2024010600</v>
      </c>
      <c r="B57" s="36" t="s">
        <v>209</v>
      </c>
      <c r="C57" s="33">
        <v>478</v>
      </c>
    </row>
    <row r="58" s="24" customFormat="1" spans="1:3">
      <c r="A58" s="36">
        <v>2024010609</v>
      </c>
      <c r="B58" s="36" t="s">
        <v>180</v>
      </c>
      <c r="C58" s="33">
        <v>515</v>
      </c>
    </row>
    <row r="59" s="24" customFormat="1" spans="1:3">
      <c r="A59" s="36">
        <v>2024010620</v>
      </c>
      <c r="B59" s="36" t="s">
        <v>168</v>
      </c>
      <c r="C59" s="33">
        <v>474</v>
      </c>
    </row>
    <row r="60" s="24" customFormat="1" ht="17.4" spans="2:3">
      <c r="B60" s="200" t="s">
        <v>337</v>
      </c>
      <c r="C60" s="200">
        <v>322</v>
      </c>
    </row>
    <row r="61" s="24" customFormat="1" ht="17.4" spans="2:3">
      <c r="B61" s="200" t="s">
        <v>136</v>
      </c>
      <c r="C61" s="200">
        <v>337</v>
      </c>
    </row>
    <row r="62" s="24" customFormat="1" ht="17.4" spans="2:3">
      <c r="B62" s="200" t="s">
        <v>254</v>
      </c>
      <c r="C62" s="200">
        <v>343</v>
      </c>
    </row>
    <row r="63" s="24" customFormat="1" ht="17.4" spans="2:3">
      <c r="B63" s="200" t="s">
        <v>333</v>
      </c>
      <c r="C63" s="200">
        <v>353</v>
      </c>
    </row>
    <row r="64" s="24" customFormat="1" ht="17.4" spans="2:3">
      <c r="B64" s="200" t="s">
        <v>236</v>
      </c>
      <c r="C64" s="200">
        <v>378</v>
      </c>
    </row>
    <row r="65" s="24" customFormat="1" ht="17.4" spans="2:3">
      <c r="B65" s="200" t="s">
        <v>89</v>
      </c>
      <c r="C65" s="200">
        <v>415</v>
      </c>
    </row>
    <row r="66" s="24" customFormat="1" ht="17.4" spans="2:3">
      <c r="B66" s="200" t="s">
        <v>342</v>
      </c>
      <c r="C66" s="200">
        <v>415</v>
      </c>
    </row>
    <row r="67" s="24" customFormat="1" ht="17.4" spans="2:3">
      <c r="B67" s="200" t="s">
        <v>249</v>
      </c>
      <c r="C67" s="200">
        <v>416</v>
      </c>
    </row>
    <row r="68" s="24" customFormat="1" ht="17.4" spans="2:3">
      <c r="B68" s="200" t="s">
        <v>298</v>
      </c>
      <c r="C68" s="200">
        <v>427</v>
      </c>
    </row>
    <row r="69" s="24" customFormat="1" ht="17.4" spans="2:3">
      <c r="B69" s="200" t="s">
        <v>288</v>
      </c>
      <c r="C69" s="200">
        <v>428</v>
      </c>
    </row>
    <row r="70" s="24" customFormat="1" ht="17.4" spans="2:3">
      <c r="B70" s="200" t="s">
        <v>169</v>
      </c>
      <c r="C70" s="200">
        <v>438</v>
      </c>
    </row>
    <row r="71" s="24" customFormat="1" ht="17.4" spans="2:3">
      <c r="B71" s="200" t="s">
        <v>235</v>
      </c>
      <c r="C71" s="200">
        <v>446</v>
      </c>
    </row>
    <row r="72" s="24" customFormat="1" ht="17.4" spans="2:3">
      <c r="B72" s="200" t="s">
        <v>334</v>
      </c>
      <c r="C72" s="200">
        <v>448</v>
      </c>
    </row>
    <row r="73" s="24" customFormat="1" ht="17.4" spans="2:3">
      <c r="B73" s="200" t="s">
        <v>225</v>
      </c>
      <c r="C73" s="200">
        <v>476</v>
      </c>
    </row>
    <row r="74" s="24" customFormat="1" ht="17.4" spans="2:3">
      <c r="B74" s="200" t="s">
        <v>374</v>
      </c>
      <c r="C74" s="200">
        <v>480</v>
      </c>
    </row>
    <row r="75" s="24" customFormat="1" ht="17.4" spans="2:3">
      <c r="B75" s="200" t="s">
        <v>299</v>
      </c>
      <c r="C75" s="200">
        <v>481</v>
      </c>
    </row>
    <row r="76" s="24" customFormat="1" ht="17.4" spans="2:3">
      <c r="B76" s="200" t="s">
        <v>316</v>
      </c>
      <c r="C76" s="200">
        <v>487</v>
      </c>
    </row>
    <row r="77" s="24" customFormat="1" ht="17.4" spans="2:3">
      <c r="B77" s="200" t="s">
        <v>300</v>
      </c>
      <c r="C77" s="200">
        <v>490</v>
      </c>
    </row>
    <row r="78" s="24" customFormat="1" ht="17.4" spans="2:3">
      <c r="B78" s="200" t="s">
        <v>220</v>
      </c>
      <c r="C78" s="200">
        <v>499</v>
      </c>
    </row>
    <row r="79" s="24" customFormat="1" ht="17.4" spans="2:3">
      <c r="B79" s="200" t="s">
        <v>301</v>
      </c>
      <c r="C79" s="200">
        <v>505</v>
      </c>
    </row>
    <row r="80" s="24" customFormat="1" ht="17.4" spans="2:3">
      <c r="B80" s="200" t="s">
        <v>94</v>
      </c>
      <c r="C80" s="200">
        <v>506</v>
      </c>
    </row>
    <row r="81" s="24" customFormat="1" ht="17.4" spans="2:3">
      <c r="B81" s="200" t="s">
        <v>212</v>
      </c>
      <c r="C81" s="200">
        <v>509</v>
      </c>
    </row>
    <row r="82" s="24" customFormat="1" ht="17.4" spans="2:3">
      <c r="B82" s="200" t="s">
        <v>297</v>
      </c>
      <c r="C82" s="200">
        <v>518</v>
      </c>
    </row>
    <row r="83" s="24" customFormat="1" ht="17.4" spans="2:3">
      <c r="B83" s="200" t="s">
        <v>269</v>
      </c>
      <c r="C83" s="200">
        <v>522</v>
      </c>
    </row>
    <row r="84" s="24" customFormat="1" ht="17.4" spans="2:3">
      <c r="B84" s="200" t="s">
        <v>70</v>
      </c>
      <c r="C84" s="200">
        <v>526</v>
      </c>
    </row>
    <row r="85" s="24" customFormat="1" ht="17.4" spans="2:3">
      <c r="B85" s="200" t="s">
        <v>59</v>
      </c>
      <c r="C85" s="200">
        <v>526</v>
      </c>
    </row>
    <row r="86" s="24" customFormat="1" ht="17.4" spans="2:3">
      <c r="B86" s="200" t="s">
        <v>161</v>
      </c>
      <c r="C86" s="200">
        <v>528</v>
      </c>
    </row>
    <row r="87" s="24" customFormat="1" ht="17.4" spans="2:3">
      <c r="B87" s="200" t="s">
        <v>86</v>
      </c>
      <c r="C87" s="200">
        <v>533</v>
      </c>
    </row>
    <row r="88" s="24" customFormat="1" ht="17.4" spans="2:3">
      <c r="B88" s="200" t="s">
        <v>274</v>
      </c>
      <c r="C88" s="200">
        <v>548</v>
      </c>
    </row>
    <row r="89" s="24" customFormat="1" ht="17.4" spans="2:3">
      <c r="B89" s="200" t="s">
        <v>330</v>
      </c>
      <c r="C89" s="200">
        <v>570</v>
      </c>
    </row>
    <row r="90" s="24" customFormat="1" ht="17.4" spans="2:3">
      <c r="B90" s="200" t="s">
        <v>83</v>
      </c>
      <c r="C90" s="200">
        <v>577</v>
      </c>
    </row>
    <row r="91" s="24" customFormat="1" spans="2:3">
      <c r="B91" s="201" t="s">
        <v>375</v>
      </c>
      <c r="C91" s="201">
        <v>486</v>
      </c>
    </row>
    <row r="92" s="24" customFormat="1" spans="2:3">
      <c r="B92" s="201" t="s">
        <v>376</v>
      </c>
      <c r="C92" s="201">
        <v>514</v>
      </c>
    </row>
    <row r="93" s="24" customFormat="1" spans="2:3">
      <c r="B93" s="201" t="s">
        <v>336</v>
      </c>
      <c r="C93" s="201">
        <v>400</v>
      </c>
    </row>
    <row r="94" s="24" customFormat="1" spans="2:3">
      <c r="B94" s="201" t="s">
        <v>99</v>
      </c>
      <c r="C94" s="201">
        <v>519</v>
      </c>
    </row>
    <row r="95" s="24" customFormat="1" spans="2:3">
      <c r="B95" s="201" t="s">
        <v>110</v>
      </c>
      <c r="C95" s="201">
        <v>523</v>
      </c>
    </row>
    <row r="96" s="24" customFormat="1" spans="2:3">
      <c r="B96" s="201" t="s">
        <v>126</v>
      </c>
      <c r="C96" s="201">
        <v>484</v>
      </c>
    </row>
    <row r="97" s="24" customFormat="1" spans="2:3">
      <c r="B97" s="201" t="s">
        <v>364</v>
      </c>
      <c r="C97" s="201">
        <v>505</v>
      </c>
    </row>
    <row r="98" s="24" customFormat="1" spans="2:3">
      <c r="B98" s="201" t="s">
        <v>350</v>
      </c>
      <c r="C98" s="201">
        <v>449</v>
      </c>
    </row>
    <row r="99" s="24" customFormat="1" spans="2:3">
      <c r="B99" s="201" t="s">
        <v>238</v>
      </c>
      <c r="C99" s="201">
        <v>451</v>
      </c>
    </row>
    <row r="100" s="24" customFormat="1" spans="2:3">
      <c r="B100" s="201" t="s">
        <v>88</v>
      </c>
      <c r="C100" s="201">
        <v>521</v>
      </c>
    </row>
    <row r="101" s="24" customFormat="1" spans="2:3">
      <c r="B101" s="201" t="s">
        <v>163</v>
      </c>
      <c r="C101" s="201">
        <v>445</v>
      </c>
    </row>
    <row r="102" s="24" customFormat="1" spans="2:3">
      <c r="B102" s="201" t="s">
        <v>154</v>
      </c>
      <c r="C102" s="201">
        <v>542</v>
      </c>
    </row>
    <row r="103" s="24" customFormat="1" spans="2:3">
      <c r="B103" s="201" t="s">
        <v>120</v>
      </c>
      <c r="C103" s="201">
        <v>539</v>
      </c>
    </row>
    <row r="104" s="24" customFormat="1" spans="2:3">
      <c r="B104" s="201" t="s">
        <v>354</v>
      </c>
      <c r="C104" s="201">
        <v>359</v>
      </c>
    </row>
    <row r="105" s="24" customFormat="1" spans="2:3">
      <c r="B105" s="201" t="s">
        <v>280</v>
      </c>
      <c r="C105" s="201">
        <v>384</v>
      </c>
    </row>
    <row r="106" s="24" customFormat="1" spans="2:3">
      <c r="B106" s="201" t="s">
        <v>67</v>
      </c>
      <c r="C106" s="201">
        <v>361</v>
      </c>
    </row>
    <row r="107" s="24" customFormat="1" spans="2:3">
      <c r="B107" s="201" t="s">
        <v>273</v>
      </c>
      <c r="C107" s="201">
        <v>524</v>
      </c>
    </row>
    <row r="108" s="24" customFormat="1" spans="2:3">
      <c r="B108" s="201" t="s">
        <v>78</v>
      </c>
      <c r="C108" s="201">
        <v>585</v>
      </c>
    </row>
    <row r="109" s="24" customFormat="1" spans="2:3">
      <c r="B109" s="201" t="s">
        <v>118</v>
      </c>
      <c r="C109" s="201">
        <v>605</v>
      </c>
    </row>
    <row r="110" s="24" customFormat="1" spans="2:3">
      <c r="B110" s="201" t="s">
        <v>196</v>
      </c>
      <c r="C110" s="201">
        <v>439</v>
      </c>
    </row>
    <row r="111" s="24" customFormat="1" spans="2:3">
      <c r="B111" s="201" t="s">
        <v>204</v>
      </c>
      <c r="C111" s="201">
        <v>524</v>
      </c>
    </row>
    <row r="112" s="24" customFormat="1" spans="2:3">
      <c r="B112" s="201" t="s">
        <v>148</v>
      </c>
      <c r="C112" s="201">
        <v>570</v>
      </c>
    </row>
    <row r="113" s="24" customFormat="1" spans="2:3">
      <c r="B113" s="201" t="s">
        <v>165</v>
      </c>
      <c r="C113" s="201">
        <v>515</v>
      </c>
    </row>
    <row r="114" s="24" customFormat="1" spans="2:3">
      <c r="B114" s="201" t="s">
        <v>114</v>
      </c>
      <c r="C114" s="201">
        <v>586</v>
      </c>
    </row>
    <row r="115" s="24" customFormat="1" spans="2:3">
      <c r="B115" s="201" t="s">
        <v>142</v>
      </c>
      <c r="C115" s="201">
        <v>515</v>
      </c>
    </row>
    <row r="116" s="24" customFormat="1" spans="2:3">
      <c r="B116" s="201" t="s">
        <v>251</v>
      </c>
      <c r="C116" s="201">
        <v>545</v>
      </c>
    </row>
    <row r="117" s="24" customFormat="1" spans="2:3">
      <c r="B117" s="201" t="s">
        <v>206</v>
      </c>
      <c r="C117" s="201">
        <v>505</v>
      </c>
    </row>
    <row r="118" s="24" customFormat="1" spans="2:3">
      <c r="B118" s="201" t="s">
        <v>222</v>
      </c>
      <c r="C118" s="201">
        <v>417</v>
      </c>
    </row>
    <row r="119" s="24" customFormat="1" spans="2:3">
      <c r="B119" s="201" t="s">
        <v>256</v>
      </c>
      <c r="C119" s="201">
        <v>484</v>
      </c>
    </row>
    <row r="120" s="24" customFormat="1" spans="2:3">
      <c r="B120" s="201" t="s">
        <v>281</v>
      </c>
      <c r="C120" s="201">
        <v>477</v>
      </c>
    </row>
    <row r="121" s="24" customFormat="1" spans="2:3">
      <c r="B121" s="202" t="s">
        <v>140</v>
      </c>
      <c r="C121" s="202">
        <v>477</v>
      </c>
    </row>
    <row r="122" s="24" customFormat="1" spans="2:3">
      <c r="B122" s="202" t="s">
        <v>268</v>
      </c>
      <c r="C122" s="202">
        <v>425</v>
      </c>
    </row>
    <row r="123" s="24" customFormat="1" spans="2:3">
      <c r="B123" s="202" t="s">
        <v>188</v>
      </c>
      <c r="C123" s="202">
        <v>485</v>
      </c>
    </row>
    <row r="124" s="24" customFormat="1" spans="2:3">
      <c r="B124" s="202" t="s">
        <v>322</v>
      </c>
      <c r="C124" s="202">
        <v>451</v>
      </c>
    </row>
    <row r="125" s="24" customFormat="1" spans="2:3">
      <c r="B125" s="202" t="s">
        <v>144</v>
      </c>
      <c r="C125" s="202">
        <v>517</v>
      </c>
    </row>
    <row r="126" s="24" customFormat="1" spans="2:3">
      <c r="B126" s="202" t="s">
        <v>327</v>
      </c>
      <c r="C126" s="202">
        <v>621</v>
      </c>
    </row>
    <row r="127" s="24" customFormat="1" spans="2:3">
      <c r="B127" s="202" t="s">
        <v>224</v>
      </c>
      <c r="C127" s="202">
        <v>497</v>
      </c>
    </row>
    <row r="128" s="24" customFormat="1" spans="2:3">
      <c r="B128" s="202" t="s">
        <v>217</v>
      </c>
      <c r="C128" s="202">
        <v>611</v>
      </c>
    </row>
    <row r="129" s="24" customFormat="1" spans="2:3">
      <c r="B129" s="202" t="s">
        <v>200</v>
      </c>
      <c r="C129" s="202">
        <v>442</v>
      </c>
    </row>
    <row r="130" s="24" customFormat="1" spans="2:3">
      <c r="B130" s="202" t="s">
        <v>158</v>
      </c>
      <c r="C130" s="202">
        <v>497</v>
      </c>
    </row>
    <row r="131" s="24" customFormat="1" spans="2:3">
      <c r="B131" s="202" t="s">
        <v>377</v>
      </c>
      <c r="C131" s="202">
        <v>0</v>
      </c>
    </row>
    <row r="132" s="24" customFormat="1" spans="2:3">
      <c r="B132" s="202" t="s">
        <v>106</v>
      </c>
      <c r="C132" s="202">
        <v>451</v>
      </c>
    </row>
    <row r="133" s="24" customFormat="1" spans="2:3">
      <c r="B133" s="202" t="s">
        <v>305</v>
      </c>
      <c r="C133" s="202">
        <v>484</v>
      </c>
    </row>
    <row r="134" s="24" customFormat="1" spans="2:3">
      <c r="B134" s="202" t="s">
        <v>307</v>
      </c>
      <c r="C134" s="202">
        <v>445</v>
      </c>
    </row>
    <row r="135" s="24" customFormat="1" spans="2:3">
      <c r="B135" s="202" t="s">
        <v>227</v>
      </c>
      <c r="C135" s="202">
        <v>409</v>
      </c>
    </row>
    <row r="136" s="24" customFormat="1" spans="2:3">
      <c r="B136" s="202" t="s">
        <v>324</v>
      </c>
      <c r="C136" s="202">
        <v>492</v>
      </c>
    </row>
    <row r="137" s="24" customFormat="1" spans="2:3">
      <c r="B137" s="202" t="s">
        <v>208</v>
      </c>
      <c r="C137" s="202">
        <v>454</v>
      </c>
    </row>
    <row r="138" s="24" customFormat="1" spans="2:3">
      <c r="B138" s="202" t="s">
        <v>232</v>
      </c>
      <c r="C138" s="202">
        <v>576</v>
      </c>
    </row>
    <row r="139" s="24" customFormat="1" spans="2:3">
      <c r="B139" s="202" t="s">
        <v>184</v>
      </c>
      <c r="C139" s="202">
        <v>540</v>
      </c>
    </row>
    <row r="140" s="24" customFormat="1" spans="2:3">
      <c r="B140" s="202" t="s">
        <v>177</v>
      </c>
      <c r="C140" s="202">
        <v>507</v>
      </c>
    </row>
    <row r="141" s="24" customFormat="1" spans="2:3">
      <c r="B141" s="202" t="s">
        <v>315</v>
      </c>
      <c r="C141" s="202">
        <v>455</v>
      </c>
    </row>
    <row r="142" s="24" customFormat="1" spans="2:3">
      <c r="B142" s="202" t="s">
        <v>378</v>
      </c>
      <c r="C142" s="202">
        <v>404</v>
      </c>
    </row>
    <row r="143" s="24" customFormat="1" spans="2:3">
      <c r="B143" s="202" t="s">
        <v>198</v>
      </c>
      <c r="C143" s="202">
        <v>0</v>
      </c>
    </row>
    <row r="144" s="24" customFormat="1" spans="2:3">
      <c r="B144" s="202" t="s">
        <v>283</v>
      </c>
      <c r="C144" s="202">
        <v>412</v>
      </c>
    </row>
    <row r="145" s="24" customFormat="1" spans="2:3">
      <c r="B145" s="202" t="s">
        <v>296</v>
      </c>
      <c r="C145" s="202">
        <v>0</v>
      </c>
    </row>
    <row r="146" s="24" customFormat="1" spans="2:3">
      <c r="B146" s="202" t="s">
        <v>102</v>
      </c>
      <c r="C146" s="202">
        <v>534</v>
      </c>
    </row>
    <row r="147" s="24" customFormat="1" spans="2:3">
      <c r="B147" s="202" t="s">
        <v>194</v>
      </c>
      <c r="C147" s="202">
        <v>647</v>
      </c>
    </row>
    <row r="148" s="24" customFormat="1" spans="2:3">
      <c r="B148" s="202" t="s">
        <v>150</v>
      </c>
      <c r="C148" s="202">
        <v>495</v>
      </c>
    </row>
    <row r="149" s="24" customFormat="1" spans="2:3">
      <c r="B149" s="202" t="s">
        <v>360</v>
      </c>
      <c r="C149" s="202">
        <v>502</v>
      </c>
    </row>
    <row r="150" s="24" customFormat="1" spans="2:3">
      <c r="B150" s="203" t="s">
        <v>186</v>
      </c>
      <c r="C150" s="203" t="s">
        <v>379</v>
      </c>
    </row>
    <row r="151" s="24" customFormat="1" spans="2:3">
      <c r="B151" s="203" t="s">
        <v>234</v>
      </c>
      <c r="C151" s="203" t="s">
        <v>380</v>
      </c>
    </row>
    <row r="152" s="24" customFormat="1" spans="2:3">
      <c r="B152" s="203" t="s">
        <v>156</v>
      </c>
      <c r="C152" s="203" t="s">
        <v>381</v>
      </c>
    </row>
    <row r="153" s="24" customFormat="1" spans="2:3">
      <c r="B153" s="203" t="s">
        <v>240</v>
      </c>
      <c r="C153" s="203" t="s">
        <v>382</v>
      </c>
    </row>
    <row r="154" s="24" customFormat="1" spans="2:3">
      <c r="B154" s="203" t="s">
        <v>309</v>
      </c>
      <c r="C154" s="203" t="s">
        <v>383</v>
      </c>
    </row>
    <row r="155" s="24" customFormat="1" spans="2:3">
      <c r="B155" s="203" t="s">
        <v>122</v>
      </c>
      <c r="C155" s="203" t="s">
        <v>384</v>
      </c>
    </row>
    <row r="156" s="24" customFormat="1" spans="2:3">
      <c r="B156" s="203" t="s">
        <v>318</v>
      </c>
      <c r="C156" s="203" t="s">
        <v>385</v>
      </c>
    </row>
    <row r="157" s="24" customFormat="1" spans="2:3">
      <c r="B157" s="203" t="s">
        <v>386</v>
      </c>
      <c r="C157" s="203" t="s">
        <v>387</v>
      </c>
    </row>
    <row r="158" s="24" customFormat="1" spans="2:3">
      <c r="B158" s="203" t="s">
        <v>63</v>
      </c>
      <c r="C158" s="203" t="s">
        <v>388</v>
      </c>
    </row>
    <row r="159" s="24" customFormat="1" spans="2:3">
      <c r="B159" s="203" t="s">
        <v>311</v>
      </c>
      <c r="C159" s="203" t="s">
        <v>389</v>
      </c>
    </row>
    <row r="160" s="24" customFormat="1" spans="2:3">
      <c r="B160" s="203" t="s">
        <v>190</v>
      </c>
      <c r="C160" s="203" t="s">
        <v>390</v>
      </c>
    </row>
    <row r="161" s="24" customFormat="1" spans="2:3">
      <c r="B161" s="203" t="s">
        <v>348</v>
      </c>
      <c r="C161" s="203" t="s">
        <v>373</v>
      </c>
    </row>
    <row r="162" s="24" customFormat="1" spans="2:3">
      <c r="B162" s="203" t="s">
        <v>173</v>
      </c>
      <c r="C162" s="203" t="s">
        <v>391</v>
      </c>
    </row>
    <row r="163" s="24" customFormat="1" spans="2:3">
      <c r="B163" s="203" t="s">
        <v>362</v>
      </c>
      <c r="C163" s="203" t="s">
        <v>392</v>
      </c>
    </row>
    <row r="164" s="24" customFormat="1" spans="2:3">
      <c r="B164" s="203" t="s">
        <v>132</v>
      </c>
      <c r="C164" s="203" t="s">
        <v>393</v>
      </c>
    </row>
    <row r="165" s="24" customFormat="1" spans="2:3">
      <c r="B165" s="203" t="s">
        <v>258</v>
      </c>
      <c r="C165" s="203" t="s">
        <v>394</v>
      </c>
    </row>
    <row r="166" s="24" customFormat="1" spans="2:3">
      <c r="B166" s="203" t="s">
        <v>313</v>
      </c>
      <c r="C166" s="203" t="s">
        <v>395</v>
      </c>
    </row>
    <row r="167" s="24" customFormat="1" spans="2:3">
      <c r="B167" s="203" t="s">
        <v>167</v>
      </c>
      <c r="C167" s="203" t="s">
        <v>396</v>
      </c>
    </row>
    <row r="168" s="24" customFormat="1" spans="2:3">
      <c r="B168" s="203" t="s">
        <v>112</v>
      </c>
      <c r="C168" s="203" t="s">
        <v>397</v>
      </c>
    </row>
    <row r="169" s="24" customFormat="1" spans="2:3">
      <c r="B169" s="203" t="s">
        <v>290</v>
      </c>
      <c r="C169" s="203" t="s">
        <v>398</v>
      </c>
    </row>
    <row r="170" s="24" customFormat="1" spans="2:3">
      <c r="B170" s="203" t="s">
        <v>179</v>
      </c>
      <c r="C170" s="203" t="s">
        <v>399</v>
      </c>
    </row>
    <row r="171" s="24" customFormat="1" spans="2:3">
      <c r="B171" s="203" t="s">
        <v>211</v>
      </c>
      <c r="C171" s="203" t="s">
        <v>400</v>
      </c>
    </row>
    <row r="172" s="24" customFormat="1" spans="2:3">
      <c r="B172" s="203" t="s">
        <v>58</v>
      </c>
      <c r="C172" s="203" t="s">
        <v>383</v>
      </c>
    </row>
    <row r="173" s="24" customFormat="1" spans="2:3">
      <c r="B173" s="203" t="s">
        <v>215</v>
      </c>
      <c r="C173" s="203" t="s">
        <v>371</v>
      </c>
    </row>
    <row r="174" s="24" customFormat="1" spans="2:3">
      <c r="B174" s="203" t="s">
        <v>146</v>
      </c>
      <c r="C174" s="203" t="s">
        <v>401</v>
      </c>
    </row>
    <row r="175" s="24" customFormat="1" spans="2:3">
      <c r="B175" s="203" t="s">
        <v>271</v>
      </c>
      <c r="C175" s="203" t="s">
        <v>402</v>
      </c>
    </row>
    <row r="176" s="24" customFormat="1" spans="2:3">
      <c r="B176" s="203" t="s">
        <v>244</v>
      </c>
      <c r="C176" s="203" t="s">
        <v>403</v>
      </c>
    </row>
    <row r="177" s="24" customFormat="1" spans="2:3">
      <c r="B177" s="203" t="s">
        <v>219</v>
      </c>
      <c r="C177" s="203" t="s">
        <v>404</v>
      </c>
    </row>
    <row r="178" s="24" customFormat="1" spans="2:3">
      <c r="B178" s="203" t="s">
        <v>294</v>
      </c>
      <c r="C178" s="203" t="s">
        <v>405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topLeftCell="A232" workbookViewId="0">
      <selection activeCell="B275" sqref="B275"/>
    </sheetView>
  </sheetViews>
  <sheetFormatPr defaultColWidth="9" defaultRowHeight="14.4" outlineLevelCol="3"/>
  <cols>
    <col min="1" max="1" width="17.1759259259259" customWidth="1"/>
  </cols>
  <sheetData>
    <row r="1" ht="15.6" spans="1:4">
      <c r="A1" s="198" t="s">
        <v>406</v>
      </c>
      <c r="B1" s="198" t="s">
        <v>3</v>
      </c>
      <c r="C1" s="198" t="s">
        <v>407</v>
      </c>
      <c r="D1" s="198" t="s">
        <v>408</v>
      </c>
    </row>
    <row r="2" ht="15" spans="1:4">
      <c r="A2" s="199" t="s">
        <v>409</v>
      </c>
      <c r="B2" s="199" t="s">
        <v>410</v>
      </c>
      <c r="C2" s="199">
        <v>72.1</v>
      </c>
      <c r="D2" s="199" t="s">
        <v>411</v>
      </c>
    </row>
    <row r="3" ht="15" spans="1:4">
      <c r="A3" s="199" t="s">
        <v>71</v>
      </c>
      <c r="B3" s="199" t="s">
        <v>72</v>
      </c>
      <c r="C3" s="199">
        <v>64.3</v>
      </c>
      <c r="D3" s="199" t="s">
        <v>411</v>
      </c>
    </row>
    <row r="4" ht="15" spans="1:4">
      <c r="A4" s="199" t="s">
        <v>107</v>
      </c>
      <c r="B4" s="199" t="s">
        <v>108</v>
      </c>
      <c r="C4" s="199">
        <v>79.3</v>
      </c>
      <c r="D4" s="199" t="s">
        <v>411</v>
      </c>
    </row>
    <row r="5" ht="15" spans="1:4">
      <c r="A5" s="199" t="s">
        <v>412</v>
      </c>
      <c r="B5" s="199" t="s">
        <v>83</v>
      </c>
      <c r="C5" s="199">
        <v>67.2</v>
      </c>
      <c r="D5" s="199" t="s">
        <v>411</v>
      </c>
    </row>
    <row r="6" ht="15" spans="1:4">
      <c r="A6" s="199" t="s">
        <v>413</v>
      </c>
      <c r="B6" s="199" t="s">
        <v>86</v>
      </c>
      <c r="C6" s="199">
        <v>80.4</v>
      </c>
      <c r="D6" s="199" t="s">
        <v>414</v>
      </c>
    </row>
    <row r="7" ht="15" spans="1:4">
      <c r="A7" s="199" t="s">
        <v>415</v>
      </c>
      <c r="B7" s="199" t="s">
        <v>254</v>
      </c>
      <c r="C7" s="199">
        <v>64.7</v>
      </c>
      <c r="D7" s="199" t="s">
        <v>411</v>
      </c>
    </row>
    <row r="8" ht="15" spans="1:4">
      <c r="A8" s="199" t="s">
        <v>270</v>
      </c>
      <c r="B8" s="199" t="s">
        <v>271</v>
      </c>
      <c r="C8" s="199">
        <v>78.2</v>
      </c>
      <c r="D8" s="199" t="s">
        <v>411</v>
      </c>
    </row>
    <row r="9" ht="15" spans="1:4">
      <c r="A9" s="199" t="s">
        <v>81</v>
      </c>
      <c r="B9" s="199" t="s">
        <v>82</v>
      </c>
      <c r="C9" s="199">
        <v>80.4</v>
      </c>
      <c r="D9" s="199" t="s">
        <v>414</v>
      </c>
    </row>
    <row r="10" ht="15" spans="1:4">
      <c r="A10" s="199" t="s">
        <v>109</v>
      </c>
      <c r="B10" s="199" t="s">
        <v>110</v>
      </c>
      <c r="C10" s="199">
        <v>60</v>
      </c>
      <c r="D10" s="199" t="s">
        <v>411</v>
      </c>
    </row>
    <row r="11" ht="15" spans="1:4">
      <c r="A11" s="199" t="s">
        <v>164</v>
      </c>
      <c r="B11" s="199" t="s">
        <v>165</v>
      </c>
      <c r="C11" s="199">
        <v>60</v>
      </c>
      <c r="D11" s="199" t="s">
        <v>416</v>
      </c>
    </row>
    <row r="12" ht="15" spans="1:4">
      <c r="A12" s="199" t="s">
        <v>331</v>
      </c>
      <c r="B12" s="199" t="s">
        <v>332</v>
      </c>
      <c r="C12" s="199">
        <v>72.1</v>
      </c>
      <c r="D12" s="199" t="s">
        <v>411</v>
      </c>
    </row>
    <row r="13" ht="15" spans="1:4">
      <c r="A13" s="199" t="s">
        <v>203</v>
      </c>
      <c r="B13" s="199" t="s">
        <v>204</v>
      </c>
      <c r="C13" s="199">
        <v>64.5</v>
      </c>
      <c r="D13" s="199" t="s">
        <v>411</v>
      </c>
    </row>
    <row r="14" ht="15" spans="1:4">
      <c r="A14" s="199" t="s">
        <v>191</v>
      </c>
      <c r="B14" s="199" t="s">
        <v>192</v>
      </c>
      <c r="C14" s="199">
        <v>60</v>
      </c>
      <c r="D14" s="199" t="s">
        <v>411</v>
      </c>
    </row>
    <row r="15" ht="15" spans="1:4">
      <c r="A15" s="199" t="s">
        <v>417</v>
      </c>
      <c r="B15" s="199" t="s">
        <v>213</v>
      </c>
      <c r="C15" s="199">
        <v>55.6</v>
      </c>
      <c r="D15" s="199" t="s">
        <v>418</v>
      </c>
    </row>
    <row r="16" ht="15" spans="1:4">
      <c r="A16" s="199" t="s">
        <v>289</v>
      </c>
      <c r="B16" s="199" t="s">
        <v>290</v>
      </c>
      <c r="C16" s="199">
        <v>60</v>
      </c>
      <c r="D16" s="199" t="s">
        <v>411</v>
      </c>
    </row>
    <row r="17" ht="15" spans="1:4">
      <c r="A17" s="199" t="s">
        <v>214</v>
      </c>
      <c r="B17" s="199" t="s">
        <v>215</v>
      </c>
      <c r="C17" s="199">
        <v>56.5</v>
      </c>
      <c r="D17" s="199" t="s">
        <v>418</v>
      </c>
    </row>
    <row r="18" ht="15" spans="1:4">
      <c r="A18" s="199" t="s">
        <v>310</v>
      </c>
      <c r="B18" s="199" t="s">
        <v>311</v>
      </c>
      <c r="C18" s="199">
        <v>75.5</v>
      </c>
      <c r="D18" s="199" t="s">
        <v>411</v>
      </c>
    </row>
    <row r="19" ht="15" spans="1:4">
      <c r="A19" s="199" t="s">
        <v>347</v>
      </c>
      <c r="B19" s="199" t="s">
        <v>348</v>
      </c>
      <c r="C19" s="199">
        <v>34.7</v>
      </c>
      <c r="D19" s="199" t="s">
        <v>418</v>
      </c>
    </row>
    <row r="20" ht="15" spans="1:4">
      <c r="A20" s="199" t="s">
        <v>98</v>
      </c>
      <c r="B20" s="199" t="s">
        <v>99</v>
      </c>
      <c r="C20" s="199">
        <v>87.8</v>
      </c>
      <c r="D20" s="199" t="s">
        <v>414</v>
      </c>
    </row>
    <row r="21" ht="15" spans="1:4">
      <c r="A21" s="199" t="s">
        <v>141</v>
      </c>
      <c r="B21" s="199" t="s">
        <v>142</v>
      </c>
      <c r="C21" s="199">
        <v>72.7</v>
      </c>
      <c r="D21" s="199" t="s">
        <v>411</v>
      </c>
    </row>
    <row r="22" ht="15" spans="1:4">
      <c r="A22" s="199" t="s">
        <v>247</v>
      </c>
      <c r="B22" s="199" t="s">
        <v>248</v>
      </c>
      <c r="C22" s="199">
        <v>76.2</v>
      </c>
      <c r="D22" s="199" t="s">
        <v>411</v>
      </c>
    </row>
    <row r="23" ht="15" spans="1:4">
      <c r="A23" s="199" t="s">
        <v>195</v>
      </c>
      <c r="B23" s="199" t="s">
        <v>196</v>
      </c>
      <c r="C23" s="199">
        <v>67.6</v>
      </c>
      <c r="D23" s="199" t="s">
        <v>411</v>
      </c>
    </row>
    <row r="24" ht="15" spans="1:4">
      <c r="A24" s="199" t="s">
        <v>113</v>
      </c>
      <c r="B24" s="199" t="s">
        <v>114</v>
      </c>
      <c r="C24" s="199">
        <v>70.5</v>
      </c>
      <c r="D24" s="199" t="s">
        <v>411</v>
      </c>
    </row>
    <row r="25" ht="15" spans="1:4">
      <c r="A25" s="199" t="s">
        <v>64</v>
      </c>
      <c r="B25" s="199" t="s">
        <v>65</v>
      </c>
      <c r="C25" s="199">
        <v>71.2</v>
      </c>
      <c r="D25" s="199" t="s">
        <v>411</v>
      </c>
    </row>
    <row r="26" ht="15" spans="1:4">
      <c r="A26" s="199" t="s">
        <v>121</v>
      </c>
      <c r="B26" s="199" t="s">
        <v>122</v>
      </c>
      <c r="C26" s="199">
        <v>75.6</v>
      </c>
      <c r="D26" s="199" t="s">
        <v>411</v>
      </c>
    </row>
    <row r="27" ht="15" spans="1:4">
      <c r="A27" s="199" t="s">
        <v>129</v>
      </c>
      <c r="B27" s="199" t="s">
        <v>130</v>
      </c>
      <c r="C27" s="199">
        <v>73.3</v>
      </c>
      <c r="D27" s="199" t="s">
        <v>411</v>
      </c>
    </row>
    <row r="28" ht="15" spans="1:4">
      <c r="A28" s="199" t="s">
        <v>147</v>
      </c>
      <c r="B28" s="199" t="s">
        <v>148</v>
      </c>
      <c r="C28" s="199">
        <v>60.9</v>
      </c>
      <c r="D28" s="199" t="s">
        <v>411</v>
      </c>
    </row>
    <row r="29" ht="15" spans="1:4">
      <c r="A29" s="199" t="s">
        <v>125</v>
      </c>
      <c r="B29" s="199" t="s">
        <v>126</v>
      </c>
      <c r="C29" s="199">
        <v>78.6</v>
      </c>
      <c r="D29" s="199" t="s">
        <v>411</v>
      </c>
    </row>
    <row r="30" ht="15" spans="1:4">
      <c r="A30" s="199" t="s">
        <v>257</v>
      </c>
      <c r="B30" s="199" t="s">
        <v>258</v>
      </c>
      <c r="C30" s="199">
        <v>75.7</v>
      </c>
      <c r="D30" s="199" t="s">
        <v>411</v>
      </c>
    </row>
    <row r="31" ht="15" spans="1:4">
      <c r="A31" s="199" t="s">
        <v>153</v>
      </c>
      <c r="B31" s="199" t="s">
        <v>154</v>
      </c>
      <c r="C31" s="199">
        <v>60</v>
      </c>
      <c r="D31" s="199" t="s">
        <v>411</v>
      </c>
    </row>
    <row r="32" ht="15" spans="1:4">
      <c r="A32" s="199" t="s">
        <v>363</v>
      </c>
      <c r="B32" s="199" t="s">
        <v>364</v>
      </c>
      <c r="C32" s="199">
        <v>60</v>
      </c>
      <c r="D32" s="199" t="s">
        <v>416</v>
      </c>
    </row>
    <row r="33" ht="15" spans="1:4">
      <c r="A33" s="199" t="s">
        <v>207</v>
      </c>
      <c r="B33" s="199" t="s">
        <v>208</v>
      </c>
      <c r="C33" s="199">
        <v>76.7</v>
      </c>
      <c r="D33" s="199" t="s">
        <v>411</v>
      </c>
    </row>
    <row r="34" ht="15" spans="1:4">
      <c r="A34" s="199" t="s">
        <v>265</v>
      </c>
      <c r="B34" s="199" t="s">
        <v>266</v>
      </c>
      <c r="C34" s="199">
        <v>60</v>
      </c>
      <c r="D34" s="199" t="s">
        <v>411</v>
      </c>
    </row>
    <row r="35" ht="15" spans="1:4">
      <c r="A35" s="199" t="s">
        <v>306</v>
      </c>
      <c r="B35" s="199" t="s">
        <v>307</v>
      </c>
      <c r="C35" s="199">
        <v>64.1</v>
      </c>
      <c r="D35" s="199" t="s">
        <v>411</v>
      </c>
    </row>
    <row r="36" ht="15" spans="1:4">
      <c r="A36" s="199" t="s">
        <v>137</v>
      </c>
      <c r="B36" s="199" t="s">
        <v>138</v>
      </c>
      <c r="C36" s="199">
        <v>68.1</v>
      </c>
      <c r="D36" s="199" t="s">
        <v>411</v>
      </c>
    </row>
    <row r="37" ht="15" spans="1:4">
      <c r="A37" s="199" t="s">
        <v>193</v>
      </c>
      <c r="B37" s="199" t="s">
        <v>194</v>
      </c>
      <c r="C37" s="199">
        <v>81</v>
      </c>
      <c r="D37" s="199" t="s">
        <v>414</v>
      </c>
    </row>
    <row r="38" ht="15" spans="1:4">
      <c r="A38" s="199" t="s">
        <v>419</v>
      </c>
      <c r="B38" s="199" t="s">
        <v>133</v>
      </c>
      <c r="C38" s="199">
        <v>80.9</v>
      </c>
      <c r="D38" s="199" t="s">
        <v>414</v>
      </c>
    </row>
    <row r="39" ht="15" spans="1:4">
      <c r="A39" s="199" t="s">
        <v>149</v>
      </c>
      <c r="B39" s="199" t="s">
        <v>150</v>
      </c>
      <c r="C39" s="199">
        <v>67.9</v>
      </c>
      <c r="D39" s="199" t="s">
        <v>411</v>
      </c>
    </row>
    <row r="40" ht="15" spans="1:4">
      <c r="A40" s="199" t="s">
        <v>201</v>
      </c>
      <c r="B40" s="199" t="s">
        <v>202</v>
      </c>
      <c r="C40" s="199">
        <v>60</v>
      </c>
      <c r="D40" s="199" t="s">
        <v>411</v>
      </c>
    </row>
    <row r="41" ht="15" spans="1:4">
      <c r="A41" s="199" t="s">
        <v>205</v>
      </c>
      <c r="B41" s="199" t="s">
        <v>206</v>
      </c>
      <c r="C41" s="199">
        <v>66.2</v>
      </c>
      <c r="D41" s="199" t="s">
        <v>411</v>
      </c>
    </row>
    <row r="42" ht="15" spans="1:4">
      <c r="A42" s="199" t="s">
        <v>349</v>
      </c>
      <c r="B42" s="199" t="s">
        <v>350</v>
      </c>
      <c r="C42" s="199">
        <v>67.6</v>
      </c>
      <c r="D42" s="199" t="s">
        <v>411</v>
      </c>
    </row>
    <row r="43" ht="15" spans="1:4">
      <c r="A43" s="199" t="s">
        <v>239</v>
      </c>
      <c r="B43" s="199" t="s">
        <v>240</v>
      </c>
      <c r="C43" s="199">
        <v>81.3</v>
      </c>
      <c r="D43" s="199" t="s">
        <v>414</v>
      </c>
    </row>
    <row r="44" ht="15" spans="1:4">
      <c r="A44" s="199" t="s">
        <v>420</v>
      </c>
      <c r="B44" s="199" t="s">
        <v>249</v>
      </c>
      <c r="C44" s="199">
        <v>75.8</v>
      </c>
      <c r="D44" s="199" t="s">
        <v>411</v>
      </c>
    </row>
    <row r="45" ht="15" spans="1:4">
      <c r="A45" s="199" t="s">
        <v>178</v>
      </c>
      <c r="B45" s="199" t="s">
        <v>179</v>
      </c>
      <c r="C45" s="199">
        <v>75.4</v>
      </c>
      <c r="D45" s="199" t="s">
        <v>411</v>
      </c>
    </row>
    <row r="46" ht="15" spans="1:4">
      <c r="A46" s="199" t="s">
        <v>223</v>
      </c>
      <c r="B46" s="199" t="s">
        <v>224</v>
      </c>
      <c r="C46" s="199">
        <v>67.4</v>
      </c>
      <c r="D46" s="199" t="s">
        <v>411</v>
      </c>
    </row>
    <row r="47" ht="15" spans="1:4">
      <c r="A47" s="199" t="s">
        <v>335</v>
      </c>
      <c r="B47" s="199" t="s">
        <v>336</v>
      </c>
      <c r="C47" s="199">
        <v>76.6</v>
      </c>
      <c r="D47" s="199" t="s">
        <v>411</v>
      </c>
    </row>
    <row r="48" ht="15" spans="1:4">
      <c r="A48" s="199" t="s">
        <v>314</v>
      </c>
      <c r="B48" s="199" t="s">
        <v>315</v>
      </c>
      <c r="C48" s="199">
        <v>80.6</v>
      </c>
      <c r="D48" s="199" t="s">
        <v>414</v>
      </c>
    </row>
    <row r="49" ht="15" spans="1:4">
      <c r="A49" s="199" t="s">
        <v>221</v>
      </c>
      <c r="B49" s="199" t="s">
        <v>222</v>
      </c>
      <c r="C49" s="199">
        <v>52.6</v>
      </c>
      <c r="D49" s="199" t="s">
        <v>418</v>
      </c>
    </row>
    <row r="50" ht="15" spans="1:4">
      <c r="A50" s="199" t="s">
        <v>231</v>
      </c>
      <c r="B50" s="199" t="s">
        <v>232</v>
      </c>
      <c r="C50" s="199">
        <v>73.5</v>
      </c>
      <c r="D50" s="199" t="s">
        <v>411</v>
      </c>
    </row>
    <row r="51" ht="15" spans="1:4">
      <c r="A51" s="199" t="s">
        <v>157</v>
      </c>
      <c r="B51" s="199" t="s">
        <v>158</v>
      </c>
      <c r="C51" s="199">
        <v>58.5</v>
      </c>
      <c r="D51" s="199" t="s">
        <v>418</v>
      </c>
    </row>
    <row r="52" ht="15" spans="1:4">
      <c r="A52" s="199" t="s">
        <v>357</v>
      </c>
      <c r="B52" s="199" t="s">
        <v>358</v>
      </c>
      <c r="C52" s="199">
        <v>77.4</v>
      </c>
      <c r="D52" s="199" t="s">
        <v>411</v>
      </c>
    </row>
    <row r="53" ht="15" spans="1:4">
      <c r="A53" s="199" t="s">
        <v>277</v>
      </c>
      <c r="B53" s="199" t="s">
        <v>278</v>
      </c>
      <c r="C53" s="199">
        <v>58</v>
      </c>
      <c r="D53" s="199" t="s">
        <v>418</v>
      </c>
    </row>
    <row r="54" ht="15" spans="1:4">
      <c r="A54" s="199" t="s">
        <v>185</v>
      </c>
      <c r="B54" s="199" t="s">
        <v>186</v>
      </c>
      <c r="C54" s="199">
        <v>69</v>
      </c>
      <c r="D54" s="199" t="s">
        <v>411</v>
      </c>
    </row>
    <row r="55" ht="15" spans="1:4">
      <c r="A55" s="199" t="s">
        <v>291</v>
      </c>
      <c r="B55" s="199" t="s">
        <v>292</v>
      </c>
      <c r="C55" s="199">
        <v>69</v>
      </c>
      <c r="D55" s="199" t="s">
        <v>411</v>
      </c>
    </row>
    <row r="56" ht="15" spans="1:4">
      <c r="A56" s="199" t="s">
        <v>252</v>
      </c>
      <c r="B56" s="199" t="s">
        <v>253</v>
      </c>
      <c r="C56" s="199">
        <v>60</v>
      </c>
      <c r="D56" s="199" t="s">
        <v>416</v>
      </c>
    </row>
    <row r="57" ht="15" spans="1:4">
      <c r="A57" s="199" t="s">
        <v>159</v>
      </c>
      <c r="B57" s="199" t="s">
        <v>160</v>
      </c>
      <c r="C57" s="199">
        <v>60</v>
      </c>
      <c r="D57" s="199" t="s">
        <v>411</v>
      </c>
    </row>
    <row r="58" ht="15" spans="1:4">
      <c r="A58" s="199" t="s">
        <v>365</v>
      </c>
      <c r="B58" s="199" t="s">
        <v>366</v>
      </c>
      <c r="C58" s="199">
        <v>30.3</v>
      </c>
      <c r="D58" s="199" t="s">
        <v>418</v>
      </c>
    </row>
    <row r="59" ht="15" spans="1:4">
      <c r="A59" s="199" t="s">
        <v>115</v>
      </c>
      <c r="B59" s="199" t="s">
        <v>116</v>
      </c>
      <c r="C59" s="199">
        <v>60</v>
      </c>
      <c r="D59" s="199" t="s">
        <v>411</v>
      </c>
    </row>
    <row r="60" ht="15" spans="1:4">
      <c r="A60" s="199" t="s">
        <v>421</v>
      </c>
      <c r="B60" s="199" t="s">
        <v>235</v>
      </c>
      <c r="C60" s="199">
        <v>66.8</v>
      </c>
      <c r="D60" s="199" t="s">
        <v>411</v>
      </c>
    </row>
    <row r="61" ht="15" spans="1:4">
      <c r="A61" s="199" t="s">
        <v>422</v>
      </c>
      <c r="B61" s="199" t="s">
        <v>134</v>
      </c>
      <c r="C61" s="199">
        <v>67.7</v>
      </c>
      <c r="D61" s="199" t="s">
        <v>411</v>
      </c>
    </row>
    <row r="62" ht="15" spans="1:4">
      <c r="A62" s="199" t="s">
        <v>423</v>
      </c>
      <c r="B62" s="199" t="s">
        <v>325</v>
      </c>
      <c r="C62" s="199">
        <v>60</v>
      </c>
      <c r="D62" s="199" t="s">
        <v>416</v>
      </c>
    </row>
    <row r="63" ht="15" spans="1:4">
      <c r="A63" s="199" t="s">
        <v>424</v>
      </c>
      <c r="B63" s="199" t="s">
        <v>225</v>
      </c>
      <c r="C63" s="199">
        <v>80.7</v>
      </c>
      <c r="D63" s="199" t="s">
        <v>414</v>
      </c>
    </row>
    <row r="64" ht="15" spans="1:4">
      <c r="A64" s="199" t="s">
        <v>359</v>
      </c>
      <c r="B64" s="199" t="s">
        <v>360</v>
      </c>
      <c r="C64" s="199">
        <v>74</v>
      </c>
      <c r="D64" s="199" t="s">
        <v>411</v>
      </c>
    </row>
    <row r="65" ht="15" spans="1:4">
      <c r="A65" s="199" t="s">
        <v>425</v>
      </c>
      <c r="B65" s="199" t="s">
        <v>70</v>
      </c>
      <c r="C65" s="199">
        <v>66.8</v>
      </c>
      <c r="D65" s="199" t="s">
        <v>411</v>
      </c>
    </row>
    <row r="66" ht="15" spans="1:4">
      <c r="A66" s="199" t="s">
        <v>139</v>
      </c>
      <c r="B66" s="199" t="s">
        <v>140</v>
      </c>
      <c r="C66" s="199">
        <v>76.1</v>
      </c>
      <c r="D66" s="199" t="s">
        <v>411</v>
      </c>
    </row>
    <row r="67" ht="15" spans="1:4">
      <c r="A67" s="199" t="s">
        <v>426</v>
      </c>
      <c r="B67" s="199" t="s">
        <v>161</v>
      </c>
      <c r="C67" s="199">
        <v>74.6</v>
      </c>
      <c r="D67" s="199" t="s">
        <v>411</v>
      </c>
    </row>
    <row r="68" ht="15" spans="1:4">
      <c r="A68" s="199" t="s">
        <v>183</v>
      </c>
      <c r="B68" s="199" t="s">
        <v>184</v>
      </c>
      <c r="C68" s="199">
        <v>72.6</v>
      </c>
      <c r="D68" s="199" t="s">
        <v>411</v>
      </c>
    </row>
    <row r="69" ht="15" spans="1:4">
      <c r="A69" s="199" t="s">
        <v>101</v>
      </c>
      <c r="B69" s="199" t="s">
        <v>102</v>
      </c>
      <c r="C69" s="199">
        <v>64.3</v>
      </c>
      <c r="D69" s="199" t="s">
        <v>411</v>
      </c>
    </row>
    <row r="70" ht="15" spans="1:4">
      <c r="A70" s="199" t="s">
        <v>226</v>
      </c>
      <c r="B70" s="199" t="s">
        <v>227</v>
      </c>
      <c r="C70" s="199">
        <v>36.6</v>
      </c>
      <c r="D70" s="199" t="s">
        <v>418</v>
      </c>
    </row>
    <row r="71" ht="15" spans="1:4">
      <c r="A71" s="199" t="s">
        <v>55</v>
      </c>
      <c r="B71" s="199" t="s">
        <v>56</v>
      </c>
      <c r="C71" s="199">
        <v>81.2</v>
      </c>
      <c r="D71" s="199" t="s">
        <v>414</v>
      </c>
    </row>
    <row r="72" ht="15" spans="1:4">
      <c r="A72" s="199" t="s">
        <v>340</v>
      </c>
      <c r="B72" s="199" t="s">
        <v>341</v>
      </c>
      <c r="C72" s="199">
        <v>65.8</v>
      </c>
      <c r="D72" s="199" t="s">
        <v>411</v>
      </c>
    </row>
    <row r="73" ht="15" spans="1:4">
      <c r="A73" s="199" t="s">
        <v>427</v>
      </c>
      <c r="B73" s="199" t="s">
        <v>90</v>
      </c>
      <c r="C73" s="199">
        <v>88.5</v>
      </c>
      <c r="D73" s="199" t="s">
        <v>414</v>
      </c>
    </row>
    <row r="74" ht="15" spans="1:4">
      <c r="A74" s="199" t="s">
        <v>428</v>
      </c>
      <c r="B74" s="199" t="s">
        <v>236</v>
      </c>
      <c r="C74" s="199">
        <v>71.4</v>
      </c>
      <c r="D74" s="199" t="s">
        <v>411</v>
      </c>
    </row>
    <row r="75" ht="15" spans="1:4">
      <c r="A75" s="199" t="s">
        <v>345</v>
      </c>
      <c r="B75" s="199" t="s">
        <v>346</v>
      </c>
      <c r="C75" s="199">
        <v>63.6</v>
      </c>
      <c r="D75" s="199" t="s">
        <v>411</v>
      </c>
    </row>
    <row r="76" ht="15" spans="1:4">
      <c r="A76" s="199" t="s">
        <v>323</v>
      </c>
      <c r="B76" s="199" t="s">
        <v>324</v>
      </c>
      <c r="C76" s="199">
        <v>65.8</v>
      </c>
      <c r="D76" s="199" t="s">
        <v>411</v>
      </c>
    </row>
    <row r="77" ht="15" spans="1:4">
      <c r="A77" s="199" t="s">
        <v>282</v>
      </c>
      <c r="B77" s="199" t="s">
        <v>283</v>
      </c>
      <c r="C77" s="199">
        <v>74.1</v>
      </c>
      <c r="D77" s="199" t="s">
        <v>411</v>
      </c>
    </row>
    <row r="78" ht="15" spans="1:4">
      <c r="A78" s="199" t="s">
        <v>295</v>
      </c>
      <c r="B78" s="199" t="s">
        <v>296</v>
      </c>
      <c r="C78" s="199">
        <v>60</v>
      </c>
      <c r="D78" s="199" t="s">
        <v>411</v>
      </c>
    </row>
    <row r="79" ht="15" spans="1:4">
      <c r="A79" s="199" t="s">
        <v>338</v>
      </c>
      <c r="B79" s="199" t="s">
        <v>339</v>
      </c>
      <c r="C79" s="199">
        <v>71.2</v>
      </c>
      <c r="D79" s="199" t="s">
        <v>411</v>
      </c>
    </row>
    <row r="80" ht="15" spans="1:4">
      <c r="A80" s="199" t="s">
        <v>429</v>
      </c>
      <c r="B80" s="199" t="s">
        <v>316</v>
      </c>
      <c r="C80" s="199">
        <v>64.2</v>
      </c>
      <c r="D80" s="199" t="s">
        <v>411</v>
      </c>
    </row>
    <row r="81" ht="15" spans="1:4">
      <c r="A81" s="199" t="s">
        <v>430</v>
      </c>
      <c r="B81" s="199" t="s">
        <v>94</v>
      </c>
      <c r="C81" s="199">
        <v>80.9</v>
      </c>
      <c r="D81" s="199" t="s">
        <v>414</v>
      </c>
    </row>
    <row r="82" ht="15" spans="1:4">
      <c r="A82" s="199" t="s">
        <v>304</v>
      </c>
      <c r="B82" s="199" t="s">
        <v>305</v>
      </c>
      <c r="C82" s="199">
        <v>72.6</v>
      </c>
      <c r="D82" s="199" t="s">
        <v>411</v>
      </c>
    </row>
    <row r="83" ht="15" spans="1:4">
      <c r="A83" s="199" t="s">
        <v>199</v>
      </c>
      <c r="B83" s="199" t="s">
        <v>200</v>
      </c>
      <c r="C83" s="199">
        <v>69.5</v>
      </c>
      <c r="D83" s="199" t="s">
        <v>411</v>
      </c>
    </row>
    <row r="84" ht="15" spans="1:4">
      <c r="A84" s="199" t="s">
        <v>431</v>
      </c>
      <c r="B84" s="199" t="s">
        <v>89</v>
      </c>
      <c r="C84" s="199">
        <v>75.6</v>
      </c>
      <c r="D84" s="199" t="s">
        <v>411</v>
      </c>
    </row>
    <row r="85" ht="15" spans="1:4">
      <c r="A85" s="199" t="s">
        <v>216</v>
      </c>
      <c r="B85" s="199" t="s">
        <v>217</v>
      </c>
      <c r="C85" s="199">
        <v>67.3</v>
      </c>
      <c r="D85" s="199" t="s">
        <v>411</v>
      </c>
    </row>
    <row r="86" ht="15" spans="1:4">
      <c r="A86" s="199" t="s">
        <v>432</v>
      </c>
      <c r="B86" s="199" t="s">
        <v>342</v>
      </c>
      <c r="C86" s="199">
        <v>63</v>
      </c>
      <c r="D86" s="199" t="s">
        <v>411</v>
      </c>
    </row>
    <row r="87" ht="15" spans="1:4">
      <c r="A87" s="199" t="s">
        <v>361</v>
      </c>
      <c r="B87" s="199" t="s">
        <v>362</v>
      </c>
      <c r="C87" s="199">
        <v>63</v>
      </c>
      <c r="D87" s="199" t="s">
        <v>411</v>
      </c>
    </row>
    <row r="88" ht="15" spans="1:4">
      <c r="A88" s="199" t="s">
        <v>433</v>
      </c>
      <c r="B88" s="199" t="s">
        <v>301</v>
      </c>
      <c r="C88" s="199">
        <v>71.6</v>
      </c>
      <c r="D88" s="199" t="s">
        <v>411</v>
      </c>
    </row>
    <row r="89" ht="15" spans="1:4">
      <c r="A89" s="199" t="s">
        <v>434</v>
      </c>
      <c r="B89" s="199" t="s">
        <v>220</v>
      </c>
      <c r="C89" s="199">
        <v>71</v>
      </c>
      <c r="D89" s="199" t="s">
        <v>411</v>
      </c>
    </row>
    <row r="90" ht="15" spans="1:4">
      <c r="A90" s="199" t="s">
        <v>435</v>
      </c>
      <c r="B90" s="199" t="s">
        <v>212</v>
      </c>
      <c r="C90" s="199">
        <v>68.8</v>
      </c>
      <c r="D90" s="199" t="s">
        <v>411</v>
      </c>
    </row>
    <row r="91" ht="15" spans="1:4">
      <c r="A91" s="199" t="s">
        <v>436</v>
      </c>
      <c r="B91" s="199" t="s">
        <v>288</v>
      </c>
      <c r="C91" s="199">
        <v>76.3</v>
      </c>
      <c r="D91" s="199" t="s">
        <v>411</v>
      </c>
    </row>
    <row r="92" ht="15" spans="1:4">
      <c r="A92" s="199" t="s">
        <v>437</v>
      </c>
      <c r="B92" s="199" t="s">
        <v>330</v>
      </c>
      <c r="C92" s="199">
        <v>22</v>
      </c>
      <c r="D92" s="199" t="s">
        <v>418</v>
      </c>
    </row>
    <row r="93" ht="15" spans="1:4">
      <c r="A93" s="199" t="s">
        <v>103</v>
      </c>
      <c r="B93" s="199" t="s">
        <v>104</v>
      </c>
      <c r="C93" s="199">
        <v>80.8</v>
      </c>
      <c r="D93" s="199" t="s">
        <v>414</v>
      </c>
    </row>
    <row r="94" ht="15" spans="1:4">
      <c r="A94" s="199" t="s">
        <v>319</v>
      </c>
      <c r="B94" s="199" t="s">
        <v>320</v>
      </c>
      <c r="C94" s="199">
        <v>55.7</v>
      </c>
      <c r="D94" s="199" t="s">
        <v>418</v>
      </c>
    </row>
    <row r="95" ht="15" spans="1:4">
      <c r="A95" s="199" t="s">
        <v>127</v>
      </c>
      <c r="B95" s="199" t="s">
        <v>128</v>
      </c>
      <c r="C95" s="199">
        <v>81.6</v>
      </c>
      <c r="D95" s="199" t="s">
        <v>414</v>
      </c>
    </row>
    <row r="96" ht="15" spans="1:4">
      <c r="A96" s="199" t="s">
        <v>75</v>
      </c>
      <c r="B96" s="199" t="s">
        <v>76</v>
      </c>
      <c r="C96" s="199">
        <v>69.5</v>
      </c>
      <c r="D96" s="199" t="s">
        <v>411</v>
      </c>
    </row>
    <row r="97" ht="15" spans="1:4">
      <c r="A97" s="199" t="s">
        <v>263</v>
      </c>
      <c r="B97" s="199" t="s">
        <v>264</v>
      </c>
      <c r="C97" s="199">
        <v>63.9</v>
      </c>
      <c r="D97" s="199" t="s">
        <v>411</v>
      </c>
    </row>
    <row r="98" ht="15" spans="1:4">
      <c r="A98" s="199" t="s">
        <v>170</v>
      </c>
      <c r="B98" s="199" t="s">
        <v>171</v>
      </c>
      <c r="C98" s="199">
        <v>70</v>
      </c>
      <c r="D98" s="199" t="s">
        <v>411</v>
      </c>
    </row>
    <row r="99" ht="15" spans="1:4">
      <c r="A99" s="199" t="s">
        <v>73</v>
      </c>
      <c r="B99" s="199" t="s">
        <v>74</v>
      </c>
      <c r="C99" s="199">
        <v>75</v>
      </c>
      <c r="D99" s="199" t="s">
        <v>411</v>
      </c>
    </row>
    <row r="100" ht="15" spans="1:4">
      <c r="A100" s="199" t="s">
        <v>302</v>
      </c>
      <c r="B100" s="199" t="s">
        <v>303</v>
      </c>
      <c r="C100" s="199">
        <v>72.2</v>
      </c>
      <c r="D100" s="199" t="s">
        <v>411</v>
      </c>
    </row>
    <row r="101" ht="15" spans="1:4">
      <c r="A101" s="199" t="s">
        <v>92</v>
      </c>
      <c r="B101" s="199" t="s">
        <v>93</v>
      </c>
      <c r="C101" s="199">
        <v>78.1</v>
      </c>
      <c r="D101" s="199" t="s">
        <v>411</v>
      </c>
    </row>
    <row r="102" ht="15" spans="1:4">
      <c r="A102" s="199" t="s">
        <v>328</v>
      </c>
      <c r="B102" s="199" t="s">
        <v>329</v>
      </c>
      <c r="C102" s="199">
        <v>76.4</v>
      </c>
      <c r="D102" s="199" t="s">
        <v>411</v>
      </c>
    </row>
    <row r="103" ht="15" spans="1:4">
      <c r="A103" s="199" t="s">
        <v>237</v>
      </c>
      <c r="B103" s="199" t="s">
        <v>238</v>
      </c>
      <c r="C103" s="199">
        <v>71</v>
      </c>
      <c r="D103" s="199" t="s">
        <v>411</v>
      </c>
    </row>
    <row r="104" ht="15" spans="1:4">
      <c r="A104" s="199" t="s">
        <v>343</v>
      </c>
      <c r="B104" s="199" t="s">
        <v>344</v>
      </c>
      <c r="C104" s="199">
        <v>60</v>
      </c>
      <c r="D104" s="199" t="s">
        <v>411</v>
      </c>
    </row>
    <row r="105" ht="15" spans="1:4">
      <c r="A105" s="199" t="s">
        <v>275</v>
      </c>
      <c r="B105" s="199" t="s">
        <v>276</v>
      </c>
      <c r="C105" s="199">
        <v>60</v>
      </c>
      <c r="D105" s="199" t="s">
        <v>411</v>
      </c>
    </row>
    <row r="106" ht="15" spans="1:4">
      <c r="A106" s="199" t="s">
        <v>259</v>
      </c>
      <c r="B106" s="199" t="s">
        <v>260</v>
      </c>
      <c r="C106" s="199">
        <v>67.9</v>
      </c>
      <c r="D106" s="199" t="s">
        <v>411</v>
      </c>
    </row>
    <row r="107" ht="15" spans="1:4">
      <c r="A107" s="199" t="s">
        <v>162</v>
      </c>
      <c r="B107" s="199" t="s">
        <v>163</v>
      </c>
      <c r="C107" s="199">
        <v>84</v>
      </c>
      <c r="D107" s="199" t="s">
        <v>414</v>
      </c>
    </row>
    <row r="108" ht="15" spans="1:4">
      <c r="A108" s="199" t="s">
        <v>438</v>
      </c>
      <c r="B108" s="199" t="s">
        <v>300</v>
      </c>
      <c r="C108" s="199">
        <v>74.4</v>
      </c>
      <c r="D108" s="199" t="s">
        <v>411</v>
      </c>
    </row>
    <row r="109" ht="15" spans="1:4">
      <c r="A109" s="199" t="s">
        <v>439</v>
      </c>
      <c r="B109" s="199" t="s">
        <v>337</v>
      </c>
      <c r="C109" s="199">
        <v>69.4</v>
      </c>
      <c r="D109" s="199" t="s">
        <v>411</v>
      </c>
    </row>
    <row r="110" ht="15" spans="1:4">
      <c r="A110" s="199" t="s">
        <v>440</v>
      </c>
      <c r="B110" s="199" t="s">
        <v>333</v>
      </c>
      <c r="C110" s="199">
        <v>61.1</v>
      </c>
      <c r="D110" s="199" t="s">
        <v>411</v>
      </c>
    </row>
    <row r="111" ht="15" spans="1:4">
      <c r="A111" s="199" t="s">
        <v>441</v>
      </c>
      <c r="B111" s="199" t="s">
        <v>334</v>
      </c>
      <c r="C111" s="199">
        <v>59.8</v>
      </c>
      <c r="D111" s="199" t="s">
        <v>418</v>
      </c>
    </row>
    <row r="112" ht="15" spans="1:4">
      <c r="A112" s="199" t="s">
        <v>442</v>
      </c>
      <c r="B112" s="199" t="s">
        <v>297</v>
      </c>
      <c r="C112" s="199">
        <v>73.5</v>
      </c>
      <c r="D112" s="199" t="s">
        <v>411</v>
      </c>
    </row>
    <row r="113" ht="15" spans="1:4">
      <c r="A113" s="199" t="s">
        <v>443</v>
      </c>
      <c r="B113" s="199" t="s">
        <v>274</v>
      </c>
      <c r="C113" s="199">
        <v>88.9</v>
      </c>
      <c r="D113" s="199" t="s">
        <v>414</v>
      </c>
    </row>
    <row r="114" ht="15" spans="1:4">
      <c r="A114" s="199" t="s">
        <v>355</v>
      </c>
      <c r="B114" s="199" t="s">
        <v>356</v>
      </c>
      <c r="C114" s="199">
        <v>52.4</v>
      </c>
      <c r="D114" s="199" t="s">
        <v>418</v>
      </c>
    </row>
    <row r="115" ht="15" spans="1:4">
      <c r="A115" s="199" t="s">
        <v>351</v>
      </c>
      <c r="B115" s="199" t="s">
        <v>352</v>
      </c>
      <c r="C115" s="199">
        <v>54.2</v>
      </c>
      <c r="D115" s="199" t="s">
        <v>418</v>
      </c>
    </row>
    <row r="116" ht="15" spans="1:4">
      <c r="A116" s="199" t="s">
        <v>317</v>
      </c>
      <c r="B116" s="199" t="s">
        <v>318</v>
      </c>
      <c r="C116" s="199">
        <v>82.8</v>
      </c>
      <c r="D116" s="199" t="s">
        <v>414</v>
      </c>
    </row>
    <row r="117" ht="15" spans="1:4">
      <c r="A117" s="199" t="s">
        <v>312</v>
      </c>
      <c r="B117" s="199" t="s">
        <v>313</v>
      </c>
      <c r="C117" s="199">
        <v>76.8</v>
      </c>
      <c r="D117" s="199" t="s">
        <v>411</v>
      </c>
    </row>
    <row r="118" ht="15" spans="1:4">
      <c r="A118" s="199" t="s">
        <v>233</v>
      </c>
      <c r="B118" s="199" t="s">
        <v>234</v>
      </c>
      <c r="C118" s="199">
        <v>60</v>
      </c>
      <c r="D118" s="199" t="s">
        <v>416</v>
      </c>
    </row>
    <row r="119" ht="15" spans="1:4">
      <c r="A119" s="199" t="s">
        <v>155</v>
      </c>
      <c r="B119" s="199" t="s">
        <v>156</v>
      </c>
      <c r="C119" s="199">
        <v>73.7</v>
      </c>
      <c r="D119" s="199" t="s">
        <v>411</v>
      </c>
    </row>
    <row r="120" ht="15" spans="1:4">
      <c r="A120" s="199" t="s">
        <v>308</v>
      </c>
      <c r="B120" s="199" t="s">
        <v>309</v>
      </c>
      <c r="C120" s="199">
        <v>51.5</v>
      </c>
      <c r="D120" s="199" t="s">
        <v>418</v>
      </c>
    </row>
    <row r="121" ht="15" spans="1:4">
      <c r="A121" s="199" t="s">
        <v>286</v>
      </c>
      <c r="B121" s="199" t="s">
        <v>287</v>
      </c>
      <c r="C121" s="199">
        <v>80.4</v>
      </c>
      <c r="D121" s="199" t="s">
        <v>414</v>
      </c>
    </row>
    <row r="122" ht="15" spans="1:4">
      <c r="A122" s="199" t="s">
        <v>444</v>
      </c>
      <c r="B122" s="199" t="s">
        <v>100</v>
      </c>
      <c r="C122" s="199">
        <v>68.7</v>
      </c>
      <c r="D122" s="199" t="s">
        <v>411</v>
      </c>
    </row>
    <row r="123" ht="15" spans="1:4">
      <c r="A123" s="199" t="s">
        <v>95</v>
      </c>
      <c r="B123" s="199" t="s">
        <v>96</v>
      </c>
      <c r="C123" s="199">
        <v>80.8</v>
      </c>
      <c r="D123" s="199" t="s">
        <v>414</v>
      </c>
    </row>
    <row r="124" ht="15" spans="1:4">
      <c r="A124" s="199" t="s">
        <v>62</v>
      </c>
      <c r="B124" s="199" t="s">
        <v>63</v>
      </c>
      <c r="C124" s="199">
        <v>75.6</v>
      </c>
      <c r="D124" s="199" t="s">
        <v>411</v>
      </c>
    </row>
    <row r="125" ht="15" spans="1:4">
      <c r="A125" s="199" t="s">
        <v>123</v>
      </c>
      <c r="B125" s="199" t="s">
        <v>124</v>
      </c>
      <c r="C125" s="199">
        <v>66.3</v>
      </c>
      <c r="D125" s="199" t="s">
        <v>411</v>
      </c>
    </row>
    <row r="126" ht="15" spans="1:4">
      <c r="A126" s="199" t="s">
        <v>131</v>
      </c>
      <c r="B126" s="199" t="s">
        <v>132</v>
      </c>
      <c r="C126" s="199">
        <v>72.1</v>
      </c>
      <c r="D126" s="199" t="s">
        <v>411</v>
      </c>
    </row>
    <row r="127" ht="15" spans="1:4">
      <c r="A127" s="199" t="s">
        <v>111</v>
      </c>
      <c r="B127" s="199" t="s">
        <v>112</v>
      </c>
      <c r="C127" s="199">
        <v>77.4</v>
      </c>
      <c r="D127" s="199" t="s">
        <v>411</v>
      </c>
    </row>
    <row r="128" ht="15" spans="1:4">
      <c r="A128" s="199" t="s">
        <v>53</v>
      </c>
      <c r="B128" s="199" t="s">
        <v>54</v>
      </c>
      <c r="C128" s="199">
        <v>74.2</v>
      </c>
      <c r="D128" s="199" t="s">
        <v>411</v>
      </c>
    </row>
    <row r="129" ht="15" spans="1:4">
      <c r="A129" s="199" t="s">
        <v>143</v>
      </c>
      <c r="B129" s="199" t="s">
        <v>144</v>
      </c>
      <c r="C129" s="199">
        <v>79.2</v>
      </c>
      <c r="D129" s="199" t="s">
        <v>411</v>
      </c>
    </row>
    <row r="130" ht="15" spans="1:4">
      <c r="A130" s="199" t="s">
        <v>60</v>
      </c>
      <c r="B130" s="199" t="s">
        <v>61</v>
      </c>
      <c r="C130" s="199">
        <v>88.8</v>
      </c>
      <c r="D130" s="199" t="s">
        <v>414</v>
      </c>
    </row>
    <row r="131" ht="15" spans="1:4">
      <c r="A131" s="199" t="s">
        <v>79</v>
      </c>
      <c r="B131" s="199" t="s">
        <v>80</v>
      </c>
      <c r="C131" s="199">
        <v>83.4</v>
      </c>
      <c r="D131" s="199" t="s">
        <v>414</v>
      </c>
    </row>
    <row r="132" ht="15" spans="1:4">
      <c r="A132" s="199" t="s">
        <v>326</v>
      </c>
      <c r="B132" s="199" t="s">
        <v>327</v>
      </c>
      <c r="C132" s="199">
        <v>71.7</v>
      </c>
      <c r="D132" s="199" t="s">
        <v>411</v>
      </c>
    </row>
    <row r="133" ht="15" spans="1:4">
      <c r="A133" s="199" t="s">
        <v>445</v>
      </c>
      <c r="B133" s="199" t="s">
        <v>367</v>
      </c>
      <c r="C133" s="199">
        <v>63.5</v>
      </c>
      <c r="D133" s="199" t="s">
        <v>411</v>
      </c>
    </row>
    <row r="134" ht="15" spans="1:4">
      <c r="A134" s="199" t="s">
        <v>145</v>
      </c>
      <c r="B134" s="199" t="s">
        <v>146</v>
      </c>
      <c r="C134" s="199">
        <v>80.3</v>
      </c>
      <c r="D134" s="199" t="s">
        <v>414</v>
      </c>
    </row>
    <row r="135" ht="15" spans="1:4">
      <c r="A135" s="199" t="s">
        <v>176</v>
      </c>
      <c r="B135" s="199" t="s">
        <v>177</v>
      </c>
      <c r="C135" s="199">
        <v>65.8</v>
      </c>
      <c r="D135" s="199" t="s">
        <v>411</v>
      </c>
    </row>
    <row r="136" ht="15" spans="1:4">
      <c r="A136" s="199" t="s">
        <v>51</v>
      </c>
      <c r="B136" s="199" t="s">
        <v>52</v>
      </c>
      <c r="C136" s="199">
        <v>72</v>
      </c>
      <c r="D136" s="199" t="s">
        <v>411</v>
      </c>
    </row>
    <row r="137" ht="15" spans="1:4">
      <c r="A137" s="199" t="s">
        <v>245</v>
      </c>
      <c r="B137" s="199" t="s">
        <v>246</v>
      </c>
      <c r="C137" s="199">
        <v>61.2</v>
      </c>
      <c r="D137" s="199" t="s">
        <v>411</v>
      </c>
    </row>
    <row r="138" ht="15" spans="1:4">
      <c r="A138" s="199" t="s">
        <v>284</v>
      </c>
      <c r="B138" s="199" t="s">
        <v>285</v>
      </c>
      <c r="C138" s="199">
        <v>86.2</v>
      </c>
      <c r="D138" s="199" t="s">
        <v>414</v>
      </c>
    </row>
    <row r="139" ht="15" spans="1:4">
      <c r="A139" s="199" t="s">
        <v>84</v>
      </c>
      <c r="B139" s="199" t="s">
        <v>85</v>
      </c>
      <c r="C139" s="199">
        <v>61.7</v>
      </c>
      <c r="D139" s="199" t="s">
        <v>411</v>
      </c>
    </row>
    <row r="140" ht="15" spans="1:4">
      <c r="A140" s="199" t="s">
        <v>229</v>
      </c>
      <c r="B140" s="199" t="s">
        <v>230</v>
      </c>
      <c r="C140" s="199">
        <v>70</v>
      </c>
      <c r="D140" s="199" t="s">
        <v>411</v>
      </c>
    </row>
    <row r="141" ht="15" spans="1:4">
      <c r="A141" s="199" t="s">
        <v>261</v>
      </c>
      <c r="B141" s="199" t="s">
        <v>262</v>
      </c>
      <c r="C141" s="199">
        <v>72.3</v>
      </c>
      <c r="D141" s="199" t="s">
        <v>411</v>
      </c>
    </row>
    <row r="142" ht="15" spans="1:4">
      <c r="A142" s="199" t="s">
        <v>151</v>
      </c>
      <c r="B142" s="199" t="s">
        <v>152</v>
      </c>
      <c r="C142" s="199">
        <v>87.4</v>
      </c>
      <c r="D142" s="199" t="s">
        <v>414</v>
      </c>
    </row>
    <row r="143" ht="15" spans="1:4">
      <c r="A143" s="199" t="s">
        <v>197</v>
      </c>
      <c r="B143" s="199" t="s">
        <v>198</v>
      </c>
      <c r="C143" s="199">
        <v>73.7</v>
      </c>
      <c r="D143" s="199" t="s">
        <v>411</v>
      </c>
    </row>
    <row r="144" ht="15" spans="1:4">
      <c r="A144" s="199" t="s">
        <v>174</v>
      </c>
      <c r="B144" s="199" t="s">
        <v>175</v>
      </c>
      <c r="C144" s="199">
        <v>63.6</v>
      </c>
      <c r="D144" s="199" t="s">
        <v>411</v>
      </c>
    </row>
    <row r="145" ht="15" spans="1:4">
      <c r="A145" s="199" t="s">
        <v>68</v>
      </c>
      <c r="B145" s="199" t="s">
        <v>69</v>
      </c>
      <c r="C145" s="199">
        <v>67.7</v>
      </c>
      <c r="D145" s="199" t="s">
        <v>411</v>
      </c>
    </row>
    <row r="146" ht="15" spans="1:4">
      <c r="A146" s="199" t="s">
        <v>446</v>
      </c>
      <c r="B146" s="199" t="s">
        <v>209</v>
      </c>
      <c r="C146" s="199">
        <v>72.4</v>
      </c>
      <c r="D146" s="199" t="s">
        <v>411</v>
      </c>
    </row>
    <row r="147" ht="15" spans="1:4">
      <c r="A147" s="199" t="s">
        <v>181</v>
      </c>
      <c r="B147" s="199" t="s">
        <v>182</v>
      </c>
      <c r="C147" s="199">
        <v>68</v>
      </c>
      <c r="D147" s="199" t="s">
        <v>411</v>
      </c>
    </row>
    <row r="148" ht="15" spans="1:4">
      <c r="A148" s="199" t="s">
        <v>321</v>
      </c>
      <c r="B148" s="199" t="s">
        <v>322</v>
      </c>
      <c r="C148" s="199">
        <v>59.8</v>
      </c>
      <c r="D148" s="199" t="s">
        <v>418</v>
      </c>
    </row>
    <row r="149" ht="15" spans="1:4">
      <c r="A149" s="199" t="s">
        <v>267</v>
      </c>
      <c r="B149" s="199" t="s">
        <v>268</v>
      </c>
      <c r="C149" s="199">
        <v>69.2</v>
      </c>
      <c r="D149" s="199" t="s">
        <v>411</v>
      </c>
    </row>
    <row r="150" ht="15" spans="1:4">
      <c r="A150" s="199" t="s">
        <v>372</v>
      </c>
      <c r="B150" s="199" t="s">
        <v>228</v>
      </c>
      <c r="C150" s="199">
        <v>60</v>
      </c>
      <c r="D150" s="199" t="s">
        <v>416</v>
      </c>
    </row>
    <row r="151" ht="15" spans="1:4">
      <c r="A151" s="199" t="s">
        <v>105</v>
      </c>
      <c r="B151" s="199" t="s">
        <v>106</v>
      </c>
      <c r="C151" s="199">
        <v>60</v>
      </c>
      <c r="D151" s="199" t="s">
        <v>416</v>
      </c>
    </row>
    <row r="152" ht="15" spans="1:4">
      <c r="A152" s="199" t="s">
        <v>187</v>
      </c>
      <c r="B152" s="199" t="s">
        <v>188</v>
      </c>
      <c r="C152" s="199">
        <v>80.3</v>
      </c>
      <c r="D152" s="199" t="s">
        <v>414</v>
      </c>
    </row>
    <row r="153" ht="15" spans="1:4">
      <c r="A153" s="199" t="s">
        <v>447</v>
      </c>
      <c r="B153" s="199" t="s">
        <v>97</v>
      </c>
      <c r="C153" s="199">
        <v>80.9</v>
      </c>
      <c r="D153" s="199" t="s">
        <v>414</v>
      </c>
    </row>
    <row r="154" ht="15" spans="1:4">
      <c r="A154" s="199" t="s">
        <v>448</v>
      </c>
      <c r="B154" s="199" t="s">
        <v>59</v>
      </c>
      <c r="C154" s="199">
        <v>78.5</v>
      </c>
      <c r="D154" s="199" t="s">
        <v>411</v>
      </c>
    </row>
    <row r="155" ht="15" spans="1:4">
      <c r="A155" s="199" t="s">
        <v>449</v>
      </c>
      <c r="B155" s="199" t="s">
        <v>180</v>
      </c>
      <c r="C155" s="199">
        <v>69.4</v>
      </c>
      <c r="D155" s="199" t="s">
        <v>411</v>
      </c>
    </row>
    <row r="156" ht="15" spans="1:4">
      <c r="A156" s="199" t="s">
        <v>450</v>
      </c>
      <c r="B156" s="199" t="s">
        <v>269</v>
      </c>
      <c r="C156" s="199">
        <v>76.4</v>
      </c>
      <c r="D156" s="199" t="s">
        <v>411</v>
      </c>
    </row>
    <row r="157" ht="15" spans="1:4">
      <c r="A157" s="199" t="s">
        <v>451</v>
      </c>
      <c r="B157" s="199" t="s">
        <v>136</v>
      </c>
      <c r="C157" s="199">
        <v>77.1</v>
      </c>
      <c r="D157" s="199" t="s">
        <v>411</v>
      </c>
    </row>
    <row r="158" ht="15" spans="1:4">
      <c r="A158" s="199" t="s">
        <v>452</v>
      </c>
      <c r="B158" s="199" t="s">
        <v>298</v>
      </c>
      <c r="C158" s="199">
        <v>80.2</v>
      </c>
      <c r="D158" s="199" t="s">
        <v>414</v>
      </c>
    </row>
    <row r="159" ht="15" spans="1:4">
      <c r="A159" s="199" t="s">
        <v>453</v>
      </c>
      <c r="B159" s="199" t="s">
        <v>299</v>
      </c>
      <c r="C159" s="199">
        <v>81.2</v>
      </c>
      <c r="D159" s="199" t="s">
        <v>414</v>
      </c>
    </row>
    <row r="160" ht="15" spans="1:4">
      <c r="A160" s="199" t="s">
        <v>454</v>
      </c>
      <c r="B160" s="199" t="s">
        <v>169</v>
      </c>
      <c r="C160" s="199">
        <v>73.5</v>
      </c>
      <c r="D160" s="199" t="s">
        <v>411</v>
      </c>
    </row>
    <row r="161" ht="15" spans="1:4">
      <c r="A161" s="199" t="s">
        <v>455</v>
      </c>
      <c r="B161" s="199" t="s">
        <v>281</v>
      </c>
      <c r="C161" s="199">
        <v>91.2</v>
      </c>
      <c r="D161" s="199" t="s">
        <v>456</v>
      </c>
    </row>
    <row r="162" ht="15" spans="1:4">
      <c r="A162" s="199" t="s">
        <v>255</v>
      </c>
      <c r="B162" s="199" t="s">
        <v>256</v>
      </c>
      <c r="C162" s="199">
        <v>70.5</v>
      </c>
      <c r="D162" s="199" t="s">
        <v>411</v>
      </c>
    </row>
    <row r="163" ht="15" spans="1:4">
      <c r="A163" s="199" t="s">
        <v>57</v>
      </c>
      <c r="B163" s="199" t="s">
        <v>58</v>
      </c>
      <c r="C163" s="199">
        <v>65.4</v>
      </c>
      <c r="D163" s="199" t="s">
        <v>411</v>
      </c>
    </row>
    <row r="164" ht="15" spans="1:4">
      <c r="A164" s="199" t="s">
        <v>272</v>
      </c>
      <c r="B164" s="199" t="s">
        <v>273</v>
      </c>
      <c r="C164" s="199">
        <v>69.3</v>
      </c>
      <c r="D164" s="199" t="s">
        <v>411</v>
      </c>
    </row>
    <row r="165" ht="15" spans="1:4">
      <c r="A165" s="199" t="s">
        <v>166</v>
      </c>
      <c r="B165" s="199" t="s">
        <v>167</v>
      </c>
      <c r="C165" s="199">
        <v>71.2</v>
      </c>
      <c r="D165" s="199" t="s">
        <v>411</v>
      </c>
    </row>
    <row r="166" ht="15" spans="1:4">
      <c r="A166" s="199" t="s">
        <v>457</v>
      </c>
      <c r="B166" s="199" t="s">
        <v>168</v>
      </c>
      <c r="C166" s="199">
        <v>77.8</v>
      </c>
      <c r="D166" s="199" t="s">
        <v>411</v>
      </c>
    </row>
    <row r="167" ht="15" spans="1:4">
      <c r="A167" s="199" t="s">
        <v>117</v>
      </c>
      <c r="B167" s="199" t="s">
        <v>118</v>
      </c>
      <c r="C167" s="199">
        <v>62.9</v>
      </c>
      <c r="D167" s="199" t="s">
        <v>411</v>
      </c>
    </row>
    <row r="168" ht="15" spans="1:4">
      <c r="A168" s="199" t="s">
        <v>279</v>
      </c>
      <c r="B168" s="199" t="s">
        <v>280</v>
      </c>
      <c r="C168" s="199">
        <v>75</v>
      </c>
      <c r="D168" s="199" t="s">
        <v>411</v>
      </c>
    </row>
    <row r="169" ht="15" spans="1:4">
      <c r="A169" s="199" t="s">
        <v>77</v>
      </c>
      <c r="B169" s="199" t="s">
        <v>78</v>
      </c>
      <c r="C169" s="199">
        <v>65.4</v>
      </c>
      <c r="D169" s="199" t="s">
        <v>411</v>
      </c>
    </row>
    <row r="170" ht="15" spans="1:4">
      <c r="A170" s="199" t="s">
        <v>250</v>
      </c>
      <c r="B170" s="199" t="s">
        <v>251</v>
      </c>
      <c r="C170" s="199">
        <v>69.4</v>
      </c>
      <c r="D170" s="199" t="s">
        <v>411</v>
      </c>
    </row>
    <row r="171" ht="15" spans="1:4">
      <c r="A171" s="199" t="s">
        <v>87</v>
      </c>
      <c r="B171" s="199" t="s">
        <v>88</v>
      </c>
      <c r="C171" s="199">
        <v>60</v>
      </c>
      <c r="D171" s="199" t="s">
        <v>416</v>
      </c>
    </row>
    <row r="172" ht="15" spans="1:4">
      <c r="A172" s="199" t="s">
        <v>66</v>
      </c>
      <c r="B172" s="199" t="s">
        <v>67</v>
      </c>
      <c r="C172" s="199">
        <v>67.2</v>
      </c>
      <c r="D172" s="199" t="s">
        <v>411</v>
      </c>
    </row>
    <row r="173" ht="15" spans="1:4">
      <c r="A173" s="199" t="s">
        <v>172</v>
      </c>
      <c r="B173" s="199" t="s">
        <v>173</v>
      </c>
      <c r="C173" s="199">
        <v>60.7</v>
      </c>
      <c r="D173" s="199" t="s">
        <v>411</v>
      </c>
    </row>
    <row r="174" ht="15" spans="1:4">
      <c r="A174" s="199" t="s">
        <v>119</v>
      </c>
      <c r="B174" s="199" t="s">
        <v>120</v>
      </c>
      <c r="C174" s="199">
        <v>73.9</v>
      </c>
      <c r="D174" s="199" t="s">
        <v>411</v>
      </c>
    </row>
    <row r="175" ht="15" spans="1:4">
      <c r="A175" s="199" t="s">
        <v>243</v>
      </c>
      <c r="B175" s="199" t="s">
        <v>244</v>
      </c>
      <c r="C175" s="199">
        <v>68.3</v>
      </c>
      <c r="D175" s="199" t="s">
        <v>411</v>
      </c>
    </row>
    <row r="176" ht="15" spans="1:4">
      <c r="A176" s="199" t="s">
        <v>241</v>
      </c>
      <c r="B176" s="199" t="s">
        <v>242</v>
      </c>
      <c r="C176" s="199">
        <v>67.1</v>
      </c>
      <c r="D176" s="199" t="s">
        <v>411</v>
      </c>
    </row>
    <row r="177" ht="15" spans="1:4">
      <c r="A177" s="199" t="s">
        <v>210</v>
      </c>
      <c r="B177" s="199" t="s">
        <v>211</v>
      </c>
      <c r="C177" s="199">
        <v>83.2</v>
      </c>
      <c r="D177" s="199" t="s">
        <v>414</v>
      </c>
    </row>
    <row r="178" ht="15" spans="1:4">
      <c r="A178" s="199" t="s">
        <v>189</v>
      </c>
      <c r="B178" s="199" t="s">
        <v>190</v>
      </c>
      <c r="C178" s="199">
        <v>73.9</v>
      </c>
      <c r="D178" s="199" t="s">
        <v>411</v>
      </c>
    </row>
    <row r="179" ht="15" spans="1:4">
      <c r="A179" s="199" t="s">
        <v>218</v>
      </c>
      <c r="B179" s="199" t="s">
        <v>219</v>
      </c>
      <c r="C179" s="199">
        <v>65.7</v>
      </c>
      <c r="D179" s="199" t="s">
        <v>411</v>
      </c>
    </row>
    <row r="180" ht="15" spans="1:4">
      <c r="A180" s="199" t="s">
        <v>353</v>
      </c>
      <c r="B180" s="199" t="s">
        <v>354</v>
      </c>
      <c r="C180" s="199">
        <v>70</v>
      </c>
      <c r="D180" s="199" t="s">
        <v>411</v>
      </c>
    </row>
    <row r="181" ht="15" spans="1:4">
      <c r="A181" s="199" t="s">
        <v>293</v>
      </c>
      <c r="B181" s="199" t="s">
        <v>294</v>
      </c>
      <c r="C181" s="199">
        <v>58.6</v>
      </c>
      <c r="D181" s="199" t="s">
        <v>418</v>
      </c>
    </row>
    <row r="182" ht="15" spans="1:4">
      <c r="A182" s="199" t="s">
        <v>458</v>
      </c>
      <c r="B182" s="199" t="s">
        <v>459</v>
      </c>
      <c r="C182" s="199">
        <v>64.7</v>
      </c>
      <c r="D182" s="199" t="s">
        <v>411</v>
      </c>
    </row>
    <row r="183" ht="15" spans="1:4">
      <c r="A183" s="199" t="s">
        <v>460</v>
      </c>
      <c r="B183" s="199" t="s">
        <v>461</v>
      </c>
      <c r="C183" s="199">
        <v>81.5</v>
      </c>
      <c r="D183" s="199" t="s">
        <v>414</v>
      </c>
    </row>
    <row r="184" ht="15" spans="1:4">
      <c r="A184" s="199" t="s">
        <v>462</v>
      </c>
      <c r="B184" s="199" t="s">
        <v>463</v>
      </c>
      <c r="C184" s="199">
        <v>72.5</v>
      </c>
      <c r="D184" s="199" t="s">
        <v>411</v>
      </c>
    </row>
    <row r="185" ht="15" spans="1:4">
      <c r="A185" s="199" t="s">
        <v>464</v>
      </c>
      <c r="B185" s="199" t="s">
        <v>465</v>
      </c>
      <c r="C185" s="199">
        <v>60</v>
      </c>
      <c r="D185" s="199" t="s">
        <v>411</v>
      </c>
    </row>
    <row r="186" ht="15" spans="1:4">
      <c r="A186" s="199" t="s">
        <v>466</v>
      </c>
      <c r="B186" s="199" t="s">
        <v>467</v>
      </c>
      <c r="C186" s="199">
        <v>0</v>
      </c>
      <c r="D186" s="199" t="s">
        <v>418</v>
      </c>
    </row>
    <row r="187" ht="15" spans="1:4">
      <c r="A187" s="199" t="s">
        <v>468</v>
      </c>
      <c r="B187" s="199" t="s">
        <v>469</v>
      </c>
      <c r="C187" s="199">
        <v>77</v>
      </c>
      <c r="D187" s="199" t="s">
        <v>411</v>
      </c>
    </row>
    <row r="188" ht="15" spans="1:4">
      <c r="A188" s="199" t="s">
        <v>470</v>
      </c>
      <c r="B188" s="199" t="s">
        <v>471</v>
      </c>
      <c r="C188" s="199">
        <v>75.6</v>
      </c>
      <c r="D188" s="199" t="s">
        <v>411</v>
      </c>
    </row>
    <row r="189" ht="15" spans="1:4">
      <c r="A189" s="199" t="s">
        <v>472</v>
      </c>
      <c r="B189" s="199" t="s">
        <v>473</v>
      </c>
      <c r="C189" s="199">
        <v>73.4</v>
      </c>
      <c r="D189" s="199" t="s">
        <v>411</v>
      </c>
    </row>
    <row r="190" ht="15" spans="1:4">
      <c r="A190" s="199" t="s">
        <v>474</v>
      </c>
      <c r="B190" s="199" t="s">
        <v>475</v>
      </c>
      <c r="C190" s="199">
        <v>80.5</v>
      </c>
      <c r="D190" s="199" t="s">
        <v>414</v>
      </c>
    </row>
    <row r="191" ht="15" spans="1:4">
      <c r="A191" s="199" t="s">
        <v>476</v>
      </c>
      <c r="B191" s="199" t="s">
        <v>477</v>
      </c>
      <c r="C191" s="199">
        <v>64.3</v>
      </c>
      <c r="D191" s="199" t="s">
        <v>411</v>
      </c>
    </row>
    <row r="192" ht="15" spans="1:4">
      <c r="A192" s="199" t="s">
        <v>478</v>
      </c>
      <c r="B192" s="199" t="s">
        <v>479</v>
      </c>
      <c r="C192" s="199">
        <v>64.1</v>
      </c>
      <c r="D192" s="199" t="s">
        <v>411</v>
      </c>
    </row>
    <row r="193" ht="15" spans="1:4">
      <c r="A193" s="199" t="s">
        <v>480</v>
      </c>
      <c r="B193" s="199" t="s">
        <v>481</v>
      </c>
      <c r="C193" s="199">
        <v>74.1</v>
      </c>
      <c r="D193" s="199" t="s">
        <v>411</v>
      </c>
    </row>
    <row r="194" ht="15" spans="1:4">
      <c r="A194" s="199" t="s">
        <v>482</v>
      </c>
      <c r="B194" s="199" t="s">
        <v>483</v>
      </c>
      <c r="C194" s="199">
        <v>83.6</v>
      </c>
      <c r="D194" s="199" t="s">
        <v>414</v>
      </c>
    </row>
    <row r="195" ht="15" spans="1:4">
      <c r="A195" s="199" t="s">
        <v>484</v>
      </c>
      <c r="B195" s="199" t="s">
        <v>485</v>
      </c>
      <c r="C195" s="199">
        <v>64.8</v>
      </c>
      <c r="D195" s="199" t="s">
        <v>411</v>
      </c>
    </row>
    <row r="196" ht="15" spans="1:4">
      <c r="A196" s="199" t="s">
        <v>486</v>
      </c>
      <c r="B196" s="199" t="s">
        <v>487</v>
      </c>
      <c r="C196" s="199">
        <v>94.8</v>
      </c>
      <c r="D196" s="199" t="s">
        <v>456</v>
      </c>
    </row>
    <row r="197" ht="15" spans="1:4">
      <c r="A197" s="199" t="s">
        <v>488</v>
      </c>
      <c r="B197" s="199" t="s">
        <v>489</v>
      </c>
      <c r="C197" s="199">
        <v>60</v>
      </c>
      <c r="D197" s="199" t="s">
        <v>411</v>
      </c>
    </row>
    <row r="198" ht="15" spans="1:4">
      <c r="A198" s="199" t="s">
        <v>490</v>
      </c>
      <c r="B198" s="199" t="s">
        <v>491</v>
      </c>
      <c r="C198" s="199">
        <v>82</v>
      </c>
      <c r="D198" s="199" t="s">
        <v>414</v>
      </c>
    </row>
    <row r="199" ht="15" spans="1:4">
      <c r="A199" s="199" t="s">
        <v>492</v>
      </c>
      <c r="B199" s="199" t="s">
        <v>493</v>
      </c>
      <c r="C199" s="199">
        <v>71.7</v>
      </c>
      <c r="D199" s="199" t="s">
        <v>411</v>
      </c>
    </row>
    <row r="200" ht="15" spans="1:4">
      <c r="A200" s="199" t="s">
        <v>494</v>
      </c>
      <c r="B200" s="199" t="s">
        <v>495</v>
      </c>
      <c r="C200" s="199">
        <v>81</v>
      </c>
      <c r="D200" s="199" t="s">
        <v>414</v>
      </c>
    </row>
    <row r="201" ht="15" spans="1:4">
      <c r="A201" s="199" t="s">
        <v>496</v>
      </c>
      <c r="B201" s="199" t="s">
        <v>497</v>
      </c>
      <c r="C201" s="199">
        <v>48.2</v>
      </c>
      <c r="D201" s="199" t="s">
        <v>418</v>
      </c>
    </row>
    <row r="202" ht="15" spans="1:4">
      <c r="A202" s="199" t="s">
        <v>498</v>
      </c>
      <c r="B202" s="199" t="s">
        <v>499</v>
      </c>
      <c r="C202" s="199">
        <v>0</v>
      </c>
      <c r="D202" s="199" t="s">
        <v>418</v>
      </c>
    </row>
    <row r="203" ht="15" spans="1:4">
      <c r="A203" s="199" t="s">
        <v>500</v>
      </c>
      <c r="B203" s="199" t="s">
        <v>501</v>
      </c>
      <c r="C203" s="199">
        <v>45.5</v>
      </c>
      <c r="D203" s="199" t="s">
        <v>418</v>
      </c>
    </row>
    <row r="204" ht="15" spans="1:4">
      <c r="A204" s="199" t="s">
        <v>502</v>
      </c>
      <c r="B204" s="199" t="s">
        <v>503</v>
      </c>
      <c r="C204" s="199">
        <v>68.6</v>
      </c>
      <c r="D204" s="199" t="s">
        <v>411</v>
      </c>
    </row>
    <row r="205" ht="15" spans="1:4">
      <c r="A205" s="199" t="s">
        <v>504</v>
      </c>
      <c r="B205" s="199" t="s">
        <v>505</v>
      </c>
      <c r="C205" s="199">
        <v>75.6</v>
      </c>
      <c r="D205" s="199" t="s">
        <v>411</v>
      </c>
    </row>
    <row r="206" ht="15" spans="1:4">
      <c r="A206" s="199" t="s">
        <v>506</v>
      </c>
      <c r="B206" s="199" t="s">
        <v>507</v>
      </c>
      <c r="C206" s="199">
        <v>74</v>
      </c>
      <c r="D206" s="199" t="s">
        <v>411</v>
      </c>
    </row>
    <row r="207" ht="15" spans="1:4">
      <c r="A207" s="199" t="s">
        <v>508</v>
      </c>
      <c r="B207" s="199" t="s">
        <v>509</v>
      </c>
      <c r="C207" s="199">
        <v>90.8</v>
      </c>
      <c r="D207" s="199" t="s">
        <v>456</v>
      </c>
    </row>
    <row r="208" ht="15" spans="1:4">
      <c r="A208" s="199" t="s">
        <v>510</v>
      </c>
      <c r="B208" s="199" t="s">
        <v>511</v>
      </c>
      <c r="C208" s="199">
        <v>64</v>
      </c>
      <c r="D208" s="199" t="s">
        <v>411</v>
      </c>
    </row>
    <row r="209" ht="15" spans="1:4">
      <c r="A209" s="199" t="s">
        <v>512</v>
      </c>
      <c r="B209" s="199" t="s">
        <v>513</v>
      </c>
      <c r="C209" s="199">
        <v>96</v>
      </c>
      <c r="D209" s="199" t="s">
        <v>456</v>
      </c>
    </row>
    <row r="210" ht="15" spans="1:4">
      <c r="A210" s="199" t="s">
        <v>514</v>
      </c>
      <c r="B210" s="199" t="s">
        <v>515</v>
      </c>
      <c r="C210" s="199">
        <v>60</v>
      </c>
      <c r="D210" s="199" t="s">
        <v>416</v>
      </c>
    </row>
    <row r="211" ht="15" spans="1:4">
      <c r="A211" s="199" t="s">
        <v>516</v>
      </c>
      <c r="B211" s="199" t="s">
        <v>517</v>
      </c>
      <c r="C211" s="199">
        <v>0</v>
      </c>
      <c r="D211" s="199" t="s">
        <v>418</v>
      </c>
    </row>
    <row r="212" ht="15" spans="1:4">
      <c r="A212" s="199" t="s">
        <v>518</v>
      </c>
      <c r="B212" s="199" t="s">
        <v>519</v>
      </c>
      <c r="C212" s="199">
        <v>10</v>
      </c>
      <c r="D212" s="199" t="s">
        <v>418</v>
      </c>
    </row>
    <row r="213" ht="15" spans="1:4">
      <c r="A213" s="199" t="s">
        <v>520</v>
      </c>
      <c r="B213" s="199" t="s">
        <v>521</v>
      </c>
      <c r="C213" s="199">
        <v>69</v>
      </c>
      <c r="D213" s="199" t="s">
        <v>411</v>
      </c>
    </row>
    <row r="214" ht="15" spans="1:4">
      <c r="A214" s="199" t="s">
        <v>522</v>
      </c>
      <c r="B214" s="199" t="s">
        <v>523</v>
      </c>
      <c r="C214" s="199">
        <v>81</v>
      </c>
      <c r="D214" s="199" t="s">
        <v>414</v>
      </c>
    </row>
    <row r="215" ht="15" spans="1:4">
      <c r="A215" s="199" t="s">
        <v>524</v>
      </c>
      <c r="B215" s="199" t="s">
        <v>525</v>
      </c>
      <c r="C215" s="199">
        <v>66.6</v>
      </c>
      <c r="D215" s="199" t="s">
        <v>411</v>
      </c>
    </row>
    <row r="216" ht="15" spans="1:4">
      <c r="A216" s="199" t="s">
        <v>526</v>
      </c>
      <c r="B216" s="199" t="s">
        <v>527</v>
      </c>
      <c r="C216" s="199">
        <v>81.9</v>
      </c>
      <c r="D216" s="199" t="s">
        <v>414</v>
      </c>
    </row>
    <row r="217" ht="15" spans="1:4">
      <c r="A217" s="199" t="s">
        <v>528</v>
      </c>
      <c r="B217" s="199" t="s">
        <v>529</v>
      </c>
      <c r="C217" s="199">
        <v>80.3</v>
      </c>
      <c r="D217" s="199" t="s">
        <v>414</v>
      </c>
    </row>
    <row r="218" ht="15" spans="1:4">
      <c r="A218" s="199" t="s">
        <v>530</v>
      </c>
      <c r="B218" s="199" t="s">
        <v>531</v>
      </c>
      <c r="C218" s="199">
        <v>78</v>
      </c>
      <c r="D218" s="199" t="s">
        <v>411</v>
      </c>
    </row>
    <row r="219" ht="15" spans="1:4">
      <c r="A219" s="199" t="s">
        <v>532</v>
      </c>
      <c r="B219" s="199" t="s">
        <v>533</v>
      </c>
      <c r="C219" s="199">
        <v>43.4</v>
      </c>
      <c r="D219" s="199" t="s">
        <v>418</v>
      </c>
    </row>
    <row r="220" ht="15" spans="1:4">
      <c r="A220" s="199" t="s">
        <v>534</v>
      </c>
      <c r="B220" s="199" t="s">
        <v>535</v>
      </c>
      <c r="C220" s="199">
        <v>83.8</v>
      </c>
      <c r="D220" s="199" t="s">
        <v>414</v>
      </c>
    </row>
    <row r="221" ht="15" spans="1:4">
      <c r="A221" s="199" t="s">
        <v>536</v>
      </c>
      <c r="B221" s="199" t="s">
        <v>537</v>
      </c>
      <c r="C221" s="199">
        <v>80.7</v>
      </c>
      <c r="D221" s="199" t="s">
        <v>414</v>
      </c>
    </row>
    <row r="222" ht="15" spans="1:4">
      <c r="A222" s="199" t="s">
        <v>538</v>
      </c>
      <c r="B222" s="199" t="s">
        <v>539</v>
      </c>
      <c r="C222" s="199">
        <v>79.6</v>
      </c>
      <c r="D222" s="199" t="s">
        <v>411</v>
      </c>
    </row>
    <row r="223" ht="15" spans="1:4">
      <c r="A223" s="199" t="s">
        <v>540</v>
      </c>
      <c r="B223" s="199" t="s">
        <v>541</v>
      </c>
      <c r="C223" s="199">
        <v>70.7</v>
      </c>
      <c r="D223" s="199" t="s">
        <v>411</v>
      </c>
    </row>
    <row r="224" ht="15" spans="1:4">
      <c r="A224" s="199" t="s">
        <v>542</v>
      </c>
      <c r="B224" s="199" t="s">
        <v>543</v>
      </c>
      <c r="C224" s="199">
        <v>28</v>
      </c>
      <c r="D224" s="199" t="s">
        <v>418</v>
      </c>
    </row>
    <row r="225" ht="15" spans="1:4">
      <c r="A225" s="199" t="s">
        <v>544</v>
      </c>
      <c r="B225" s="199" t="s">
        <v>545</v>
      </c>
      <c r="C225" s="199">
        <v>39.1</v>
      </c>
      <c r="D225" s="199" t="s">
        <v>418</v>
      </c>
    </row>
    <row r="226" ht="15" spans="1:4">
      <c r="A226" s="199" t="s">
        <v>546</v>
      </c>
      <c r="B226" s="199" t="s">
        <v>547</v>
      </c>
      <c r="C226" s="199">
        <v>66.7</v>
      </c>
      <c r="D226" s="199" t="s">
        <v>411</v>
      </c>
    </row>
    <row r="227" ht="15" spans="1:4">
      <c r="A227" s="199" t="s">
        <v>548</v>
      </c>
      <c r="B227" s="199" t="s">
        <v>549</v>
      </c>
      <c r="C227" s="199">
        <v>65.3</v>
      </c>
      <c r="D227" s="199" t="s">
        <v>411</v>
      </c>
    </row>
    <row r="228" ht="15" spans="1:4">
      <c r="A228" s="199" t="s">
        <v>550</v>
      </c>
      <c r="B228" s="199" t="s">
        <v>551</v>
      </c>
      <c r="C228" s="199">
        <v>85.4</v>
      </c>
      <c r="D228" s="199" t="s">
        <v>414</v>
      </c>
    </row>
    <row r="229" ht="15" spans="1:4">
      <c r="A229" s="199" t="s">
        <v>552</v>
      </c>
      <c r="B229" s="199" t="s">
        <v>553</v>
      </c>
      <c r="C229" s="199">
        <v>65.2</v>
      </c>
      <c r="D229" s="199" t="s">
        <v>411</v>
      </c>
    </row>
    <row r="230" ht="15" spans="1:4">
      <c r="A230" s="199" t="s">
        <v>554</v>
      </c>
      <c r="B230" s="199" t="s">
        <v>555</v>
      </c>
      <c r="C230" s="199">
        <v>65</v>
      </c>
      <c r="D230" s="199" t="s">
        <v>411</v>
      </c>
    </row>
    <row r="231" ht="15" spans="1:4">
      <c r="A231" s="199" t="s">
        <v>556</v>
      </c>
      <c r="B231" s="199" t="s">
        <v>557</v>
      </c>
      <c r="C231" s="199">
        <v>69</v>
      </c>
      <c r="D231" s="199" t="s">
        <v>411</v>
      </c>
    </row>
    <row r="232" ht="15" spans="1:4">
      <c r="A232" s="199" t="s">
        <v>558</v>
      </c>
      <c r="B232" s="199" t="s">
        <v>559</v>
      </c>
      <c r="C232" s="199">
        <v>48.5</v>
      </c>
      <c r="D232" s="199" t="s">
        <v>418</v>
      </c>
    </row>
    <row r="233" ht="15" spans="1:4">
      <c r="A233" s="199" t="s">
        <v>560</v>
      </c>
      <c r="B233" s="199" t="s">
        <v>561</v>
      </c>
      <c r="C233" s="199">
        <v>60</v>
      </c>
      <c r="D233" s="199" t="s">
        <v>411</v>
      </c>
    </row>
    <row r="234" ht="15" spans="1:4">
      <c r="A234" s="199" t="s">
        <v>562</v>
      </c>
      <c r="B234" s="199" t="s">
        <v>563</v>
      </c>
      <c r="C234" s="199">
        <v>73.8</v>
      </c>
      <c r="D234" s="199" t="s">
        <v>411</v>
      </c>
    </row>
    <row r="235" ht="15" spans="1:4">
      <c r="A235" s="199" t="s">
        <v>564</v>
      </c>
      <c r="B235" s="199" t="s">
        <v>565</v>
      </c>
      <c r="C235" s="199">
        <v>58.4</v>
      </c>
      <c r="D235" s="199" t="s">
        <v>418</v>
      </c>
    </row>
    <row r="236" ht="15" spans="1:4">
      <c r="A236" s="199" t="s">
        <v>566</v>
      </c>
      <c r="B236" s="199" t="s">
        <v>567</v>
      </c>
      <c r="C236" s="199">
        <v>65.1</v>
      </c>
      <c r="D236" s="199" t="s">
        <v>411</v>
      </c>
    </row>
    <row r="237" ht="15" spans="1:4">
      <c r="A237" s="199" t="s">
        <v>568</v>
      </c>
      <c r="B237" s="199" t="s">
        <v>569</v>
      </c>
      <c r="C237" s="199">
        <v>79.2</v>
      </c>
      <c r="D237" s="199" t="s">
        <v>411</v>
      </c>
    </row>
    <row r="238" ht="15" spans="1:4">
      <c r="A238" s="199" t="s">
        <v>570</v>
      </c>
      <c r="B238" s="199" t="s">
        <v>571</v>
      </c>
      <c r="C238" s="199">
        <v>20.4</v>
      </c>
      <c r="D238" s="199" t="s">
        <v>418</v>
      </c>
    </row>
    <row r="239" ht="15" spans="1:4">
      <c r="A239" s="199" t="s">
        <v>572</v>
      </c>
      <c r="B239" s="199" t="s">
        <v>573</v>
      </c>
      <c r="C239" s="199">
        <v>62</v>
      </c>
      <c r="D239" s="199" t="s">
        <v>411</v>
      </c>
    </row>
    <row r="240" ht="15" spans="1:4">
      <c r="A240" s="199" t="s">
        <v>574</v>
      </c>
      <c r="B240" s="199" t="s">
        <v>575</v>
      </c>
      <c r="C240" s="199">
        <v>76.5</v>
      </c>
      <c r="D240" s="199" t="s">
        <v>411</v>
      </c>
    </row>
    <row r="241" ht="15" spans="1:4">
      <c r="A241" s="199" t="s">
        <v>576</v>
      </c>
      <c r="B241" s="199" t="s">
        <v>577</v>
      </c>
      <c r="C241" s="199">
        <v>74.4</v>
      </c>
      <c r="D241" s="199" t="s">
        <v>411</v>
      </c>
    </row>
    <row r="242" ht="15" spans="1:4">
      <c r="A242" s="199" t="s">
        <v>578</v>
      </c>
      <c r="B242" s="199" t="s">
        <v>579</v>
      </c>
      <c r="C242" s="199">
        <v>63.6</v>
      </c>
      <c r="D242" s="199" t="s">
        <v>411</v>
      </c>
    </row>
    <row r="243" ht="15" spans="1:4">
      <c r="A243" s="199" t="s">
        <v>580</v>
      </c>
      <c r="B243" s="199" t="s">
        <v>581</v>
      </c>
      <c r="C243" s="199">
        <v>62.4</v>
      </c>
      <c r="D243" s="199" t="s">
        <v>411</v>
      </c>
    </row>
    <row r="244" ht="15" spans="1:4">
      <c r="A244" s="199" t="s">
        <v>582</v>
      </c>
      <c r="B244" s="199" t="s">
        <v>583</v>
      </c>
      <c r="C244" s="199">
        <v>66</v>
      </c>
      <c r="D244" s="199" t="s">
        <v>411</v>
      </c>
    </row>
    <row r="245" ht="15" spans="1:4">
      <c r="A245" s="199" t="s">
        <v>584</v>
      </c>
      <c r="B245" s="199" t="s">
        <v>585</v>
      </c>
      <c r="C245" s="199">
        <v>92.9</v>
      </c>
      <c r="D245" s="199" t="s">
        <v>456</v>
      </c>
    </row>
    <row r="246" ht="15" spans="1:4">
      <c r="A246" s="199" t="s">
        <v>586</v>
      </c>
      <c r="B246" s="199" t="s">
        <v>587</v>
      </c>
      <c r="C246" s="199">
        <v>80.7</v>
      </c>
      <c r="D246" s="199" t="s">
        <v>414</v>
      </c>
    </row>
    <row r="247" ht="15" spans="1:4">
      <c r="A247" s="199" t="s">
        <v>588</v>
      </c>
      <c r="B247" s="199" t="s">
        <v>589</v>
      </c>
      <c r="C247" s="199">
        <v>72.2</v>
      </c>
      <c r="D247" s="199" t="s">
        <v>411</v>
      </c>
    </row>
    <row r="248" ht="15" spans="1:4">
      <c r="A248" s="199" t="s">
        <v>590</v>
      </c>
      <c r="B248" s="199" t="s">
        <v>591</v>
      </c>
      <c r="C248" s="199">
        <v>73.6</v>
      </c>
      <c r="D248" s="199" t="s">
        <v>411</v>
      </c>
    </row>
    <row r="249" ht="15" spans="1:4">
      <c r="A249" s="199" t="s">
        <v>592</v>
      </c>
      <c r="B249" s="199" t="s">
        <v>386</v>
      </c>
      <c r="C249" s="199">
        <v>85</v>
      </c>
      <c r="D249" s="199" t="s">
        <v>414</v>
      </c>
    </row>
    <row r="250" ht="15" spans="1:4">
      <c r="A250" s="199" t="s">
        <v>593</v>
      </c>
      <c r="B250" s="199" t="s">
        <v>594</v>
      </c>
      <c r="C250" s="199">
        <v>69.5</v>
      </c>
      <c r="D250" s="199" t="s">
        <v>411</v>
      </c>
    </row>
    <row r="251" ht="15" spans="1:4">
      <c r="A251" s="199" t="s">
        <v>595</v>
      </c>
      <c r="B251" s="199" t="s">
        <v>596</v>
      </c>
      <c r="C251" s="199">
        <v>60</v>
      </c>
      <c r="D251" s="199" t="s">
        <v>411</v>
      </c>
    </row>
    <row r="252" ht="15" spans="1:4">
      <c r="A252" s="199" t="s">
        <v>597</v>
      </c>
      <c r="B252" s="199" t="s">
        <v>598</v>
      </c>
      <c r="C252" s="199">
        <v>78.2</v>
      </c>
      <c r="D252" s="199" t="s">
        <v>411</v>
      </c>
    </row>
    <row r="253" ht="15" spans="1:4">
      <c r="A253" s="199" t="s">
        <v>599</v>
      </c>
      <c r="B253" s="199" t="s">
        <v>600</v>
      </c>
      <c r="C253" s="199">
        <v>79.8</v>
      </c>
      <c r="D253" s="199" t="s">
        <v>411</v>
      </c>
    </row>
    <row r="254" ht="15" spans="1:4">
      <c r="A254" s="199" t="s">
        <v>601</v>
      </c>
      <c r="B254" s="199" t="s">
        <v>602</v>
      </c>
      <c r="C254" s="199">
        <v>30</v>
      </c>
      <c r="D254" s="199" t="s">
        <v>418</v>
      </c>
    </row>
    <row r="255" ht="15" spans="1:4">
      <c r="A255" s="199" t="s">
        <v>603</v>
      </c>
      <c r="B255" s="199" t="s">
        <v>604</v>
      </c>
      <c r="C255" s="199">
        <v>53.6</v>
      </c>
      <c r="D255" s="199" t="s">
        <v>418</v>
      </c>
    </row>
    <row r="256" ht="15" spans="1:4">
      <c r="A256" s="199" t="s">
        <v>605</v>
      </c>
      <c r="B256" s="199" t="s">
        <v>606</v>
      </c>
      <c r="C256" s="199">
        <v>71.9</v>
      </c>
      <c r="D256" s="199" t="s">
        <v>411</v>
      </c>
    </row>
    <row r="257" ht="15" spans="1:4">
      <c r="A257" s="199" t="s">
        <v>607</v>
      </c>
      <c r="B257" s="199" t="s">
        <v>608</v>
      </c>
      <c r="C257" s="199">
        <v>75.5</v>
      </c>
      <c r="D257" s="199" t="s">
        <v>411</v>
      </c>
    </row>
    <row r="258" ht="15" spans="1:4">
      <c r="A258" s="199" t="s">
        <v>609</v>
      </c>
      <c r="B258" s="199" t="s">
        <v>610</v>
      </c>
      <c r="C258" s="199">
        <v>59.3</v>
      </c>
      <c r="D258" s="199" t="s">
        <v>418</v>
      </c>
    </row>
    <row r="259" ht="15" spans="1:4">
      <c r="A259" s="199" t="s">
        <v>611</v>
      </c>
      <c r="B259" s="199" t="s">
        <v>612</v>
      </c>
      <c r="C259" s="199">
        <v>81.1</v>
      </c>
      <c r="D259" s="199" t="s">
        <v>414</v>
      </c>
    </row>
    <row r="260" ht="15" spans="1:4">
      <c r="A260" s="199" t="s">
        <v>613</v>
      </c>
      <c r="B260" s="199" t="s">
        <v>614</v>
      </c>
      <c r="C260" s="199">
        <v>60</v>
      </c>
      <c r="D260" s="199" t="s">
        <v>411</v>
      </c>
    </row>
    <row r="261" ht="15" spans="1:4">
      <c r="A261" s="199" t="s">
        <v>615</v>
      </c>
      <c r="B261" s="199" t="s">
        <v>616</v>
      </c>
      <c r="C261" s="199">
        <v>82.5</v>
      </c>
      <c r="D261" s="199" t="s">
        <v>414</v>
      </c>
    </row>
    <row r="262" ht="15" spans="1:4">
      <c r="A262" s="199" t="s">
        <v>617</v>
      </c>
      <c r="B262" s="199" t="s">
        <v>618</v>
      </c>
      <c r="C262" s="199">
        <v>61.3</v>
      </c>
      <c r="D262" s="199" t="s">
        <v>411</v>
      </c>
    </row>
    <row r="263" ht="15" spans="1:4">
      <c r="A263" s="199" t="s">
        <v>619</v>
      </c>
      <c r="B263" s="199" t="s">
        <v>620</v>
      </c>
      <c r="C263" s="199">
        <v>66</v>
      </c>
      <c r="D263" s="199" t="s">
        <v>411</v>
      </c>
    </row>
    <row r="264" ht="15" spans="1:4">
      <c r="A264" s="199" t="s">
        <v>621</v>
      </c>
      <c r="B264" s="199" t="s">
        <v>622</v>
      </c>
      <c r="C264" s="199">
        <v>67.4</v>
      </c>
      <c r="D264" s="199" t="s">
        <v>411</v>
      </c>
    </row>
    <row r="265" ht="15" spans="1:4">
      <c r="A265" s="199" t="s">
        <v>623</v>
      </c>
      <c r="B265" s="199" t="s">
        <v>624</v>
      </c>
      <c r="C265" s="199">
        <v>77.6</v>
      </c>
      <c r="D265" s="199" t="s">
        <v>411</v>
      </c>
    </row>
    <row r="266" ht="15" spans="1:4">
      <c r="A266" s="199" t="s">
        <v>625</v>
      </c>
      <c r="B266" s="199" t="s">
        <v>626</v>
      </c>
      <c r="C266" s="199">
        <v>64.6</v>
      </c>
      <c r="D266" s="199" t="s">
        <v>411</v>
      </c>
    </row>
    <row r="267" ht="15" spans="1:4">
      <c r="A267" s="199" t="s">
        <v>627</v>
      </c>
      <c r="B267" s="199" t="s">
        <v>628</v>
      </c>
      <c r="C267" s="199">
        <v>64</v>
      </c>
      <c r="D267" s="199" t="s">
        <v>411</v>
      </c>
    </row>
    <row r="268" ht="15" spans="1:4">
      <c r="A268" s="199" t="s">
        <v>629</v>
      </c>
      <c r="B268" s="199" t="s">
        <v>630</v>
      </c>
      <c r="C268" s="199">
        <v>69.3</v>
      </c>
      <c r="D268" s="199" t="s">
        <v>411</v>
      </c>
    </row>
    <row r="269" ht="15" spans="1:4">
      <c r="A269" s="199" t="s">
        <v>631</v>
      </c>
      <c r="B269" s="199" t="s">
        <v>632</v>
      </c>
      <c r="C269" s="199">
        <v>78.6</v>
      </c>
      <c r="D269" s="199" t="s">
        <v>411</v>
      </c>
    </row>
    <row r="270" ht="15" spans="1:4">
      <c r="A270" s="199" t="s">
        <v>633</v>
      </c>
      <c r="B270" s="199" t="s">
        <v>378</v>
      </c>
      <c r="C270" s="199">
        <v>79</v>
      </c>
      <c r="D270" s="199" t="s">
        <v>411</v>
      </c>
    </row>
    <row r="271" ht="15" spans="1:4">
      <c r="A271" s="199" t="s">
        <v>634</v>
      </c>
      <c r="B271" s="199" t="s">
        <v>635</v>
      </c>
      <c r="C271" s="199">
        <v>69.6</v>
      </c>
      <c r="D271" s="199" t="s">
        <v>411</v>
      </c>
    </row>
    <row r="272" ht="15" spans="1:4">
      <c r="A272" s="199" t="s">
        <v>636</v>
      </c>
      <c r="B272" s="199" t="s">
        <v>637</v>
      </c>
      <c r="C272" s="199">
        <v>69.9</v>
      </c>
      <c r="D272" s="199" t="s">
        <v>411</v>
      </c>
    </row>
    <row r="273" ht="15" spans="1:4">
      <c r="A273" s="199" t="s">
        <v>638</v>
      </c>
      <c r="B273" s="199" t="s">
        <v>639</v>
      </c>
      <c r="C273" s="199">
        <v>60</v>
      </c>
      <c r="D273" s="199" t="s">
        <v>416</v>
      </c>
    </row>
  </sheetData>
  <conditionalFormatting sqref="A1:A273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6"/>
  <sheetViews>
    <sheetView workbookViewId="0">
      <selection activeCell="A66" sqref="A66"/>
    </sheetView>
  </sheetViews>
  <sheetFormatPr defaultColWidth="8.73148148148148" defaultRowHeight="14.4" outlineLevelCol="2"/>
  <cols>
    <col min="1" max="1" width="22.3611111111111" customWidth="1"/>
    <col min="3" max="3" width="12.6388888888889" customWidth="1"/>
  </cols>
  <sheetData>
    <row r="1" spans="1:3">
      <c r="A1" s="184" t="s">
        <v>2</v>
      </c>
      <c r="B1" s="184" t="s">
        <v>3</v>
      </c>
      <c r="C1" s="184" t="s">
        <v>15</v>
      </c>
    </row>
    <row r="2" spans="1:3">
      <c r="A2" s="191" t="s">
        <v>129</v>
      </c>
      <c r="B2" s="191" t="s">
        <v>130</v>
      </c>
      <c r="C2" s="184">
        <v>93</v>
      </c>
    </row>
    <row r="3" spans="1:3">
      <c r="A3" s="191" t="s">
        <v>277</v>
      </c>
      <c r="B3" s="191" t="s">
        <v>278</v>
      </c>
      <c r="C3" s="184">
        <v>90</v>
      </c>
    </row>
    <row r="4" spans="1:3">
      <c r="A4" s="191" t="s">
        <v>291</v>
      </c>
      <c r="B4" s="191" t="s">
        <v>292</v>
      </c>
      <c r="C4" s="184">
        <v>92</v>
      </c>
    </row>
    <row r="5" spans="1:3">
      <c r="A5" s="191" t="s">
        <v>252</v>
      </c>
      <c r="B5" s="191" t="s">
        <v>253</v>
      </c>
      <c r="C5" s="184">
        <v>90</v>
      </c>
    </row>
    <row r="6" spans="1:3">
      <c r="A6" s="191" t="s">
        <v>159</v>
      </c>
      <c r="B6" s="191" t="s">
        <v>160</v>
      </c>
      <c r="C6" s="184">
        <v>90</v>
      </c>
    </row>
    <row r="7" spans="1:3">
      <c r="A7" s="191" t="s">
        <v>115</v>
      </c>
      <c r="B7" s="191" t="s">
        <v>116</v>
      </c>
      <c r="C7" s="184">
        <v>92</v>
      </c>
    </row>
    <row r="8" spans="1:3">
      <c r="A8" s="191" t="s">
        <v>55</v>
      </c>
      <c r="B8" s="191" t="s">
        <v>56</v>
      </c>
      <c r="C8" s="184">
        <v>95</v>
      </c>
    </row>
    <row r="9" ht="37.8" spans="1:3">
      <c r="A9" s="191" t="s">
        <v>340</v>
      </c>
      <c r="B9" s="191" t="s">
        <v>341</v>
      </c>
      <c r="C9" s="184">
        <v>92</v>
      </c>
    </row>
    <row r="10" spans="1:3">
      <c r="A10" s="191" t="s">
        <v>103</v>
      </c>
      <c r="B10" s="191" t="s">
        <v>104</v>
      </c>
      <c r="C10" s="184">
        <v>92</v>
      </c>
    </row>
    <row r="11" spans="1:3">
      <c r="A11" s="191" t="s">
        <v>319</v>
      </c>
      <c r="B11" s="191" t="s">
        <v>320</v>
      </c>
      <c r="C11" s="184">
        <v>92</v>
      </c>
    </row>
    <row r="12" spans="1:3">
      <c r="A12" s="191" t="s">
        <v>127</v>
      </c>
      <c r="B12" s="191" t="s">
        <v>128</v>
      </c>
      <c r="C12" s="184">
        <v>92</v>
      </c>
    </row>
    <row r="13" spans="1:3">
      <c r="A13" s="191" t="s">
        <v>75</v>
      </c>
      <c r="B13" s="191" t="s">
        <v>76</v>
      </c>
      <c r="C13" s="184">
        <v>97</v>
      </c>
    </row>
    <row r="14" spans="1:3">
      <c r="A14" s="191" t="s">
        <v>170</v>
      </c>
      <c r="B14" s="191" t="s">
        <v>171</v>
      </c>
      <c r="C14" s="184">
        <v>94</v>
      </c>
    </row>
    <row r="15" spans="1:3">
      <c r="A15" s="191" t="s">
        <v>95</v>
      </c>
      <c r="B15" s="191" t="s">
        <v>96</v>
      </c>
      <c r="C15" s="184">
        <v>93</v>
      </c>
    </row>
    <row r="16" spans="1:3">
      <c r="A16" s="191" t="s">
        <v>123</v>
      </c>
      <c r="B16" s="191" t="s">
        <v>124</v>
      </c>
      <c r="C16" s="184">
        <v>91</v>
      </c>
    </row>
    <row r="17" spans="1:3">
      <c r="A17" s="191" t="s">
        <v>53</v>
      </c>
      <c r="B17" s="191" t="s">
        <v>54</v>
      </c>
      <c r="C17" s="184">
        <v>94</v>
      </c>
    </row>
    <row r="18" spans="1:3">
      <c r="A18" s="191" t="s">
        <v>60</v>
      </c>
      <c r="B18" s="191" t="s">
        <v>61</v>
      </c>
      <c r="C18" s="184">
        <v>96</v>
      </c>
    </row>
    <row r="19" spans="1:3">
      <c r="A19" s="191" t="s">
        <v>79</v>
      </c>
      <c r="B19" s="191" t="s">
        <v>80</v>
      </c>
      <c r="C19" s="184">
        <v>92</v>
      </c>
    </row>
    <row r="20" spans="1:3">
      <c r="A20" s="191" t="s">
        <v>51</v>
      </c>
      <c r="B20" s="191" t="s">
        <v>52</v>
      </c>
      <c r="C20" s="184">
        <v>94</v>
      </c>
    </row>
    <row r="21" spans="1:3">
      <c r="A21" s="191" t="s">
        <v>245</v>
      </c>
      <c r="B21" s="191" t="s">
        <v>246</v>
      </c>
      <c r="C21" s="184">
        <v>92</v>
      </c>
    </row>
    <row r="22" spans="1:3">
      <c r="A22" s="191" t="s">
        <v>284</v>
      </c>
      <c r="B22" s="191" t="s">
        <v>285</v>
      </c>
      <c r="C22" s="184">
        <v>90</v>
      </c>
    </row>
    <row r="23" spans="1:3">
      <c r="A23" s="191" t="s">
        <v>84</v>
      </c>
      <c r="B23" s="191" t="s">
        <v>85</v>
      </c>
      <c r="C23" s="184">
        <v>94</v>
      </c>
    </row>
    <row r="24" spans="1:3">
      <c r="A24" s="191" t="s">
        <v>229</v>
      </c>
      <c r="B24" s="191" t="s">
        <v>230</v>
      </c>
      <c r="C24" s="184">
        <v>90</v>
      </c>
    </row>
    <row r="25" spans="1:3">
      <c r="A25" s="191" t="s">
        <v>261</v>
      </c>
      <c r="B25" s="191" t="s">
        <v>262</v>
      </c>
      <c r="C25" s="184">
        <v>92</v>
      </c>
    </row>
    <row r="26" spans="1:3">
      <c r="A26" s="191" t="s">
        <v>151</v>
      </c>
      <c r="B26" s="191" t="s">
        <v>152</v>
      </c>
      <c r="C26" s="184">
        <v>90</v>
      </c>
    </row>
    <row r="27" spans="1:3">
      <c r="A27" s="191" t="s">
        <v>174</v>
      </c>
      <c r="B27" s="191" t="s">
        <v>175</v>
      </c>
      <c r="C27" s="184">
        <v>92</v>
      </c>
    </row>
    <row r="28" spans="1:3">
      <c r="A28" s="191" t="s">
        <v>68</v>
      </c>
      <c r="B28" s="191" t="s">
        <v>69</v>
      </c>
      <c r="C28" s="184">
        <v>92</v>
      </c>
    </row>
    <row r="29" spans="1:3">
      <c r="A29" s="191" t="s">
        <v>181</v>
      </c>
      <c r="B29" s="191" t="s">
        <v>182</v>
      </c>
      <c r="C29" s="184">
        <v>92</v>
      </c>
    </row>
    <row r="30" spans="1:3">
      <c r="A30" s="191" t="s">
        <v>372</v>
      </c>
      <c r="B30" s="191" t="s">
        <v>228</v>
      </c>
      <c r="C30" s="184">
        <v>92</v>
      </c>
    </row>
    <row r="31" spans="1:3">
      <c r="A31" s="191" t="s">
        <v>241</v>
      </c>
      <c r="B31" s="191" t="s">
        <v>242</v>
      </c>
      <c r="C31" s="184">
        <v>94</v>
      </c>
    </row>
    <row r="32" spans="1:3">
      <c r="A32" s="191">
        <v>2024010607</v>
      </c>
      <c r="B32" s="191" t="s">
        <v>97</v>
      </c>
      <c r="C32" s="184">
        <v>94</v>
      </c>
    </row>
    <row r="33" spans="1:3">
      <c r="A33" s="191">
        <v>2024010600</v>
      </c>
      <c r="B33" s="191" t="s">
        <v>209</v>
      </c>
      <c r="C33" s="184">
        <v>94</v>
      </c>
    </row>
    <row r="34" spans="1:3">
      <c r="A34" s="191">
        <v>2024010609</v>
      </c>
      <c r="B34" s="191" t="s">
        <v>180</v>
      </c>
      <c r="C34" s="184">
        <v>92</v>
      </c>
    </row>
    <row r="35" spans="1:3">
      <c r="A35" s="191">
        <v>2024010620</v>
      </c>
      <c r="B35" s="191" t="s">
        <v>168</v>
      </c>
      <c r="C35" s="184">
        <v>92</v>
      </c>
    </row>
    <row r="36" spans="1:3">
      <c r="A36" s="191" t="s">
        <v>363</v>
      </c>
      <c r="B36" s="191" t="s">
        <v>364</v>
      </c>
      <c r="C36" s="184">
        <v>90</v>
      </c>
    </row>
    <row r="37" spans="1:3">
      <c r="A37" s="191" t="s">
        <v>109</v>
      </c>
      <c r="B37" s="191" t="s">
        <v>110</v>
      </c>
      <c r="C37" s="184">
        <v>94</v>
      </c>
    </row>
    <row r="38" spans="1:3">
      <c r="A38" s="191" t="s">
        <v>164</v>
      </c>
      <c r="B38" s="191" t="s">
        <v>165</v>
      </c>
      <c r="C38" s="184">
        <v>92</v>
      </c>
    </row>
    <row r="39" spans="1:3">
      <c r="A39" s="191" t="s">
        <v>203</v>
      </c>
      <c r="B39" s="191" t="s">
        <v>204</v>
      </c>
      <c r="C39" s="184">
        <v>92</v>
      </c>
    </row>
    <row r="40" spans="1:3">
      <c r="A40" s="191" t="s">
        <v>98</v>
      </c>
      <c r="B40" s="191" t="s">
        <v>99</v>
      </c>
      <c r="C40" s="184">
        <v>96</v>
      </c>
    </row>
    <row r="41" spans="1:3">
      <c r="A41" s="191" t="s">
        <v>141</v>
      </c>
      <c r="B41" s="191" t="s">
        <v>142</v>
      </c>
      <c r="C41" s="184">
        <v>92</v>
      </c>
    </row>
    <row r="42" spans="1:3">
      <c r="A42" s="191" t="s">
        <v>247</v>
      </c>
      <c r="B42" s="191" t="s">
        <v>248</v>
      </c>
      <c r="C42" s="184">
        <v>92</v>
      </c>
    </row>
    <row r="43" spans="1:3">
      <c r="A43" s="191" t="s">
        <v>195</v>
      </c>
      <c r="B43" s="191" t="s">
        <v>196</v>
      </c>
      <c r="C43" s="184">
        <v>92</v>
      </c>
    </row>
    <row r="44" spans="1:3">
      <c r="A44" s="191" t="s">
        <v>113</v>
      </c>
      <c r="B44" s="191" t="s">
        <v>114</v>
      </c>
      <c r="C44" s="184">
        <v>92</v>
      </c>
    </row>
    <row r="45" spans="1:3">
      <c r="A45" s="191" t="s">
        <v>64</v>
      </c>
      <c r="B45" s="191" t="s">
        <v>65</v>
      </c>
      <c r="C45" s="184">
        <v>94</v>
      </c>
    </row>
    <row r="46" spans="1:3">
      <c r="A46" s="191" t="s">
        <v>147</v>
      </c>
      <c r="B46" s="191" t="s">
        <v>148</v>
      </c>
      <c r="C46" s="184">
        <v>90</v>
      </c>
    </row>
    <row r="47" spans="1:3">
      <c r="A47" s="191" t="s">
        <v>125</v>
      </c>
      <c r="B47" s="191" t="s">
        <v>126</v>
      </c>
      <c r="C47" s="184">
        <v>92</v>
      </c>
    </row>
    <row r="48" spans="1:3">
      <c r="A48" s="191" t="s">
        <v>153</v>
      </c>
      <c r="B48" s="191" t="s">
        <v>154</v>
      </c>
      <c r="C48" s="184">
        <v>92</v>
      </c>
    </row>
    <row r="49" spans="1:3">
      <c r="A49" s="191" t="s">
        <v>205</v>
      </c>
      <c r="B49" s="191" t="s">
        <v>206</v>
      </c>
      <c r="C49" s="184">
        <v>94</v>
      </c>
    </row>
    <row r="50" spans="1:3">
      <c r="A50" s="191" t="s">
        <v>349</v>
      </c>
      <c r="B50" s="191" t="s">
        <v>350</v>
      </c>
      <c r="C50" s="184">
        <v>90</v>
      </c>
    </row>
    <row r="51" spans="1:3">
      <c r="A51" s="191" t="s">
        <v>335</v>
      </c>
      <c r="B51" s="191" t="s">
        <v>336</v>
      </c>
      <c r="C51" s="184">
        <v>90</v>
      </c>
    </row>
    <row r="52" spans="1:3">
      <c r="A52" s="191" t="s">
        <v>221</v>
      </c>
      <c r="B52" s="191" t="s">
        <v>222</v>
      </c>
      <c r="C52" s="184">
        <v>90</v>
      </c>
    </row>
    <row r="53" spans="1:3">
      <c r="A53" s="191" t="s">
        <v>237</v>
      </c>
      <c r="B53" s="191" t="s">
        <v>238</v>
      </c>
      <c r="C53" s="184">
        <v>94</v>
      </c>
    </row>
    <row r="54" spans="1:3">
      <c r="A54" s="191" t="s">
        <v>162</v>
      </c>
      <c r="B54" s="191" t="s">
        <v>163</v>
      </c>
      <c r="C54" s="184">
        <v>92</v>
      </c>
    </row>
    <row r="55" spans="1:3">
      <c r="A55" s="191" t="s">
        <v>455</v>
      </c>
      <c r="B55" s="191" t="s">
        <v>281</v>
      </c>
      <c r="C55" s="184">
        <v>92</v>
      </c>
    </row>
    <row r="56" spans="1:3">
      <c r="A56" s="191" t="s">
        <v>255</v>
      </c>
      <c r="B56" s="191" t="s">
        <v>256</v>
      </c>
      <c r="C56" s="184">
        <v>92</v>
      </c>
    </row>
    <row r="57" spans="1:3">
      <c r="A57" s="191" t="s">
        <v>272</v>
      </c>
      <c r="B57" s="191" t="s">
        <v>273</v>
      </c>
      <c r="C57" s="184">
        <v>92</v>
      </c>
    </row>
    <row r="58" spans="1:3">
      <c r="A58" s="191" t="s">
        <v>117</v>
      </c>
      <c r="B58" s="191" t="s">
        <v>118</v>
      </c>
      <c r="C58" s="184">
        <v>92</v>
      </c>
    </row>
    <row r="59" spans="1:3">
      <c r="A59" s="191" t="s">
        <v>279</v>
      </c>
      <c r="B59" s="191" t="s">
        <v>280</v>
      </c>
      <c r="C59" s="184">
        <v>92</v>
      </c>
    </row>
    <row r="60" spans="1:3">
      <c r="A60" s="191" t="s">
        <v>77</v>
      </c>
      <c r="B60" s="191" t="s">
        <v>78</v>
      </c>
      <c r="C60" s="184">
        <v>92</v>
      </c>
    </row>
    <row r="61" spans="1:3">
      <c r="A61" s="191" t="s">
        <v>250</v>
      </c>
      <c r="B61" s="191" t="s">
        <v>251</v>
      </c>
      <c r="C61" s="184">
        <v>92</v>
      </c>
    </row>
    <row r="62" spans="1:3">
      <c r="A62" s="191" t="s">
        <v>87</v>
      </c>
      <c r="B62" s="191" t="s">
        <v>88</v>
      </c>
      <c r="C62" s="184">
        <v>94</v>
      </c>
    </row>
    <row r="63" spans="1:3">
      <c r="A63" s="191" t="s">
        <v>66</v>
      </c>
      <c r="B63" s="191" t="s">
        <v>67</v>
      </c>
      <c r="C63" s="184">
        <v>92</v>
      </c>
    </row>
    <row r="64" spans="1:3">
      <c r="A64" s="191" t="s">
        <v>119</v>
      </c>
      <c r="B64" s="191" t="s">
        <v>120</v>
      </c>
      <c r="C64" s="184">
        <v>92</v>
      </c>
    </row>
    <row r="65" spans="1:3">
      <c r="A65" s="191" t="s">
        <v>353</v>
      </c>
      <c r="B65" s="191" t="s">
        <v>354</v>
      </c>
      <c r="C65" s="184">
        <v>92</v>
      </c>
    </row>
    <row r="66" ht="15.6" spans="1:3">
      <c r="A66" s="192"/>
      <c r="B66" s="193" t="s">
        <v>100</v>
      </c>
      <c r="C66" s="184">
        <v>92</v>
      </c>
    </row>
    <row r="67" ht="15.6" spans="1:3">
      <c r="A67" s="192"/>
      <c r="B67" s="194" t="s">
        <v>213</v>
      </c>
      <c r="C67" s="184">
        <v>92</v>
      </c>
    </row>
    <row r="68" spans="1:3">
      <c r="A68" s="195">
        <v>2024010460</v>
      </c>
      <c r="B68" s="196" t="s">
        <v>83</v>
      </c>
      <c r="C68" s="184">
        <v>94</v>
      </c>
    </row>
    <row r="69" spans="1:3">
      <c r="A69" s="195">
        <v>2024010461</v>
      </c>
      <c r="B69" s="196" t="s">
        <v>86</v>
      </c>
      <c r="C69" s="184">
        <v>94</v>
      </c>
    </row>
    <row r="70" spans="1:3">
      <c r="A70" s="195">
        <v>2024010462</v>
      </c>
      <c r="B70" s="196" t="s">
        <v>254</v>
      </c>
      <c r="C70" s="184">
        <v>92</v>
      </c>
    </row>
    <row r="71" spans="1:3">
      <c r="A71" s="195">
        <v>2024010498</v>
      </c>
      <c r="B71" s="196" t="s">
        <v>249</v>
      </c>
      <c r="C71" s="184">
        <v>94</v>
      </c>
    </row>
    <row r="72" spans="1:3">
      <c r="A72" s="195">
        <v>2024010514</v>
      </c>
      <c r="B72" s="196" t="s">
        <v>235</v>
      </c>
      <c r="C72" s="184">
        <v>92</v>
      </c>
    </row>
    <row r="73" spans="1:3">
      <c r="A73" s="195">
        <v>2024010517</v>
      </c>
      <c r="B73" s="196" t="s">
        <v>225</v>
      </c>
      <c r="C73" s="184">
        <v>92</v>
      </c>
    </row>
    <row r="74" spans="1:3">
      <c r="A74" s="195">
        <v>2024010519</v>
      </c>
      <c r="B74" s="196" t="s">
        <v>70</v>
      </c>
      <c r="C74" s="184">
        <v>90</v>
      </c>
    </row>
    <row r="75" spans="1:3">
      <c r="A75" s="195">
        <v>2024010521</v>
      </c>
      <c r="B75" s="196" t="s">
        <v>161</v>
      </c>
      <c r="C75" s="184">
        <v>94</v>
      </c>
    </row>
    <row r="76" spans="1:3">
      <c r="A76" s="195">
        <v>2024010528</v>
      </c>
      <c r="B76" s="196" t="s">
        <v>236</v>
      </c>
      <c r="C76" s="184">
        <v>94</v>
      </c>
    </row>
    <row r="77" spans="1:3">
      <c r="A77" s="195">
        <v>2024010534</v>
      </c>
      <c r="B77" s="196" t="s">
        <v>316</v>
      </c>
      <c r="C77" s="184">
        <v>92</v>
      </c>
    </row>
    <row r="78" spans="1:3">
      <c r="A78" s="195">
        <v>2024010535</v>
      </c>
      <c r="B78" s="196" t="s">
        <v>94</v>
      </c>
      <c r="C78" s="184">
        <v>92</v>
      </c>
    </row>
    <row r="79" spans="1:3">
      <c r="A79" s="195">
        <v>2024010538</v>
      </c>
      <c r="B79" s="196" t="s">
        <v>89</v>
      </c>
      <c r="C79" s="184">
        <v>92</v>
      </c>
    </row>
    <row r="80" spans="1:3">
      <c r="A80" s="195">
        <v>2024010540</v>
      </c>
      <c r="B80" s="196" t="s">
        <v>342</v>
      </c>
      <c r="C80" s="184">
        <v>92</v>
      </c>
    </row>
    <row r="81" spans="1:3">
      <c r="A81" s="195">
        <v>2024010542</v>
      </c>
      <c r="B81" s="196" t="s">
        <v>301</v>
      </c>
      <c r="C81" s="184">
        <v>92</v>
      </c>
    </row>
    <row r="82" spans="1:3">
      <c r="A82" s="195">
        <v>2024010543</v>
      </c>
      <c r="B82" s="196" t="s">
        <v>220</v>
      </c>
      <c r="C82" s="184">
        <v>92</v>
      </c>
    </row>
    <row r="83" spans="1:3">
      <c r="A83" s="195">
        <v>2024010544</v>
      </c>
      <c r="B83" s="196" t="s">
        <v>212</v>
      </c>
      <c r="C83" s="184">
        <v>90</v>
      </c>
    </row>
    <row r="84" spans="1:3">
      <c r="A84" s="195">
        <v>2024010545</v>
      </c>
      <c r="B84" s="196" t="s">
        <v>288</v>
      </c>
      <c r="C84" s="184">
        <v>92</v>
      </c>
    </row>
    <row r="85" spans="1:3">
      <c r="A85" s="195">
        <v>2024010546</v>
      </c>
      <c r="B85" s="196" t="s">
        <v>330</v>
      </c>
      <c r="C85" s="184">
        <v>92</v>
      </c>
    </row>
    <row r="86" spans="1:3">
      <c r="A86" s="195">
        <v>2024010562</v>
      </c>
      <c r="B86" s="196" t="s">
        <v>300</v>
      </c>
      <c r="C86" s="184">
        <v>90</v>
      </c>
    </row>
    <row r="87" spans="1:3">
      <c r="A87" s="195">
        <v>2024010563</v>
      </c>
      <c r="B87" s="196" t="s">
        <v>337</v>
      </c>
      <c r="C87" s="184">
        <v>92</v>
      </c>
    </row>
    <row r="88" spans="1:3">
      <c r="A88" s="195">
        <v>2024010564</v>
      </c>
      <c r="B88" s="196" t="s">
        <v>333</v>
      </c>
      <c r="C88" s="184">
        <v>92</v>
      </c>
    </row>
    <row r="89" spans="1:3">
      <c r="A89" s="195">
        <v>2024010565</v>
      </c>
      <c r="B89" s="196" t="s">
        <v>334</v>
      </c>
      <c r="C89" s="184">
        <v>92</v>
      </c>
    </row>
    <row r="90" spans="1:3">
      <c r="A90" s="195">
        <v>2024010566</v>
      </c>
      <c r="B90" s="196" t="s">
        <v>297</v>
      </c>
      <c r="C90" s="184">
        <v>90</v>
      </c>
    </row>
    <row r="91" spans="1:3">
      <c r="A91" s="195">
        <v>2024010567</v>
      </c>
      <c r="B91" s="196" t="s">
        <v>274</v>
      </c>
      <c r="C91" s="184">
        <v>92</v>
      </c>
    </row>
    <row r="92" spans="1:3">
      <c r="A92" s="195">
        <v>2024010608</v>
      </c>
      <c r="B92" s="196" t="s">
        <v>59</v>
      </c>
      <c r="C92" s="184">
        <v>94</v>
      </c>
    </row>
    <row r="93" spans="1:3">
      <c r="A93" s="195">
        <v>2024010610</v>
      </c>
      <c r="B93" s="196" t="s">
        <v>269</v>
      </c>
      <c r="C93" s="184">
        <v>94</v>
      </c>
    </row>
    <row r="94" spans="1:3">
      <c r="A94" s="195">
        <v>2024010611</v>
      </c>
      <c r="B94" s="196" t="s">
        <v>136</v>
      </c>
      <c r="C94" s="184">
        <v>94</v>
      </c>
    </row>
    <row r="95" spans="1:3">
      <c r="A95" s="195">
        <v>2024010612</v>
      </c>
      <c r="B95" s="196" t="s">
        <v>298</v>
      </c>
      <c r="C95" s="184">
        <v>92</v>
      </c>
    </row>
    <row r="96" spans="1:3">
      <c r="A96" s="195">
        <v>2024010613</v>
      </c>
      <c r="B96" s="196" t="s">
        <v>299</v>
      </c>
      <c r="C96" s="184">
        <v>90</v>
      </c>
    </row>
    <row r="97" spans="1:3">
      <c r="A97" s="195">
        <v>2024010614</v>
      </c>
      <c r="B97" s="196" t="s">
        <v>169</v>
      </c>
      <c r="C97" s="184">
        <v>94</v>
      </c>
    </row>
    <row r="98" ht="15.6" spans="1:3">
      <c r="A98" s="197" t="s">
        <v>71</v>
      </c>
      <c r="B98" s="197" t="s">
        <v>72</v>
      </c>
      <c r="C98" s="184">
        <v>96</v>
      </c>
    </row>
    <row r="99" ht="15.6" spans="1:3">
      <c r="A99" s="197" t="s">
        <v>107</v>
      </c>
      <c r="B99" s="197" t="s">
        <v>108</v>
      </c>
      <c r="C99" s="184">
        <v>96</v>
      </c>
    </row>
    <row r="100" ht="15.6" spans="1:3">
      <c r="A100" s="197" t="s">
        <v>81</v>
      </c>
      <c r="B100" s="197" t="s">
        <v>82</v>
      </c>
      <c r="C100" s="184">
        <v>92</v>
      </c>
    </row>
    <row r="101" ht="15.6" spans="1:3">
      <c r="A101" s="197" t="s">
        <v>331</v>
      </c>
      <c r="B101" s="197" t="s">
        <v>332</v>
      </c>
      <c r="C101" s="184">
        <v>94</v>
      </c>
    </row>
    <row r="102" ht="15.6" spans="1:3">
      <c r="A102" s="197" t="s">
        <v>191</v>
      </c>
      <c r="B102" s="197" t="s">
        <v>192</v>
      </c>
      <c r="C102" s="184">
        <v>94</v>
      </c>
    </row>
    <row r="103" ht="15.6" spans="1:3">
      <c r="A103" s="197" t="s">
        <v>265</v>
      </c>
      <c r="B103" s="197" t="s">
        <v>266</v>
      </c>
      <c r="C103" s="184">
        <v>92</v>
      </c>
    </row>
    <row r="104" ht="15.6" spans="1:3">
      <c r="A104" s="197" t="s">
        <v>137</v>
      </c>
      <c r="B104" s="197" t="s">
        <v>138</v>
      </c>
      <c r="C104" s="184">
        <v>92</v>
      </c>
    </row>
    <row r="105" ht="15.6" spans="1:3">
      <c r="A105" s="197" t="s">
        <v>201</v>
      </c>
      <c r="B105" s="197" t="s">
        <v>202</v>
      </c>
      <c r="C105" s="184">
        <v>92</v>
      </c>
    </row>
    <row r="106" ht="15.6" spans="1:3">
      <c r="A106" s="197" t="s">
        <v>357</v>
      </c>
      <c r="B106" s="197" t="s">
        <v>358</v>
      </c>
      <c r="C106" s="184">
        <v>90</v>
      </c>
    </row>
    <row r="107" ht="15.6" spans="1:3">
      <c r="A107" s="197" t="s">
        <v>365</v>
      </c>
      <c r="B107" s="197" t="s">
        <v>366</v>
      </c>
      <c r="C107" s="184">
        <v>90</v>
      </c>
    </row>
    <row r="108" ht="15.6" spans="1:3">
      <c r="A108" s="197" t="s">
        <v>345</v>
      </c>
      <c r="B108" s="197" t="s">
        <v>346</v>
      </c>
      <c r="C108" s="184">
        <v>90</v>
      </c>
    </row>
    <row r="109" ht="15.6" spans="1:3">
      <c r="A109" s="197" t="s">
        <v>338</v>
      </c>
      <c r="B109" s="197" t="s">
        <v>339</v>
      </c>
      <c r="C109" s="184">
        <v>92</v>
      </c>
    </row>
    <row r="110" ht="15.6" spans="1:3">
      <c r="A110" s="197" t="s">
        <v>263</v>
      </c>
      <c r="B110" s="197" t="s">
        <v>264</v>
      </c>
      <c r="C110" s="184">
        <v>92</v>
      </c>
    </row>
    <row r="111" ht="15.6" spans="1:3">
      <c r="A111" s="197" t="s">
        <v>73</v>
      </c>
      <c r="B111" s="197" t="s">
        <v>74</v>
      </c>
      <c r="C111" s="184">
        <v>94</v>
      </c>
    </row>
    <row r="112" ht="15.6" spans="1:3">
      <c r="A112" s="197" t="s">
        <v>302</v>
      </c>
      <c r="B112" s="197" t="s">
        <v>303</v>
      </c>
      <c r="C112" s="184">
        <v>90</v>
      </c>
    </row>
    <row r="113" ht="15.6" spans="1:3">
      <c r="A113" s="197" t="s">
        <v>92</v>
      </c>
      <c r="B113" s="197" t="s">
        <v>93</v>
      </c>
      <c r="C113" s="184">
        <v>92</v>
      </c>
    </row>
    <row r="114" ht="15.6" spans="1:3">
      <c r="A114" s="197" t="s">
        <v>328</v>
      </c>
      <c r="B114" s="197" t="s">
        <v>329</v>
      </c>
      <c r="C114" s="184">
        <v>92</v>
      </c>
    </row>
    <row r="115" ht="15.6" spans="1:3">
      <c r="A115" s="197" t="s">
        <v>343</v>
      </c>
      <c r="B115" s="197" t="s">
        <v>344</v>
      </c>
      <c r="C115" s="184">
        <v>92</v>
      </c>
    </row>
    <row r="116" ht="15.6" spans="1:3">
      <c r="A116" s="197" t="s">
        <v>275</v>
      </c>
      <c r="B116" s="197" t="s">
        <v>276</v>
      </c>
      <c r="C116" s="184">
        <v>92</v>
      </c>
    </row>
    <row r="117" ht="15.6" spans="1:3">
      <c r="A117" s="197" t="s">
        <v>259</v>
      </c>
      <c r="B117" s="197" t="s">
        <v>260</v>
      </c>
      <c r="C117" s="184">
        <v>92</v>
      </c>
    </row>
    <row r="118" ht="15.6" spans="1:3">
      <c r="A118" s="197" t="s">
        <v>355</v>
      </c>
      <c r="B118" s="197" t="s">
        <v>356</v>
      </c>
      <c r="C118" s="184">
        <v>90</v>
      </c>
    </row>
    <row r="119" ht="15.6" spans="1:3">
      <c r="A119" s="197" t="s">
        <v>351</v>
      </c>
      <c r="B119" s="197" t="s">
        <v>352</v>
      </c>
      <c r="C119" s="184">
        <v>92</v>
      </c>
    </row>
    <row r="120" ht="15.6" spans="1:3">
      <c r="A120" s="197" t="s">
        <v>286</v>
      </c>
      <c r="B120" s="197" t="s">
        <v>287</v>
      </c>
      <c r="C120" s="184">
        <v>94</v>
      </c>
    </row>
    <row r="121" spans="1:3">
      <c r="A121" s="191" t="s">
        <v>270</v>
      </c>
      <c r="B121" s="191" t="s">
        <v>271</v>
      </c>
      <c r="C121" s="184">
        <v>92</v>
      </c>
    </row>
    <row r="122" spans="1:3">
      <c r="A122" s="191" t="s">
        <v>289</v>
      </c>
      <c r="B122" s="191" t="s">
        <v>290</v>
      </c>
      <c r="C122" s="184">
        <v>92</v>
      </c>
    </row>
    <row r="123" spans="1:3">
      <c r="A123" s="191" t="s">
        <v>214</v>
      </c>
      <c r="B123" s="191" t="s">
        <v>215</v>
      </c>
      <c r="C123" s="184">
        <v>90</v>
      </c>
    </row>
    <row r="124" spans="1:3">
      <c r="A124" s="191" t="s">
        <v>310</v>
      </c>
      <c r="B124" s="191" t="s">
        <v>311</v>
      </c>
      <c r="C124" s="184">
        <v>92</v>
      </c>
    </row>
    <row r="125" spans="1:3">
      <c r="A125" s="191" t="s">
        <v>347</v>
      </c>
      <c r="B125" s="191" t="s">
        <v>348</v>
      </c>
      <c r="C125" s="184">
        <v>92</v>
      </c>
    </row>
    <row r="126" spans="1:3">
      <c r="A126" s="191" t="s">
        <v>121</v>
      </c>
      <c r="B126" s="191" t="s">
        <v>122</v>
      </c>
      <c r="C126" s="184">
        <v>94</v>
      </c>
    </row>
    <row r="127" spans="1:3">
      <c r="A127" s="191" t="s">
        <v>257</v>
      </c>
      <c r="B127" s="191" t="s">
        <v>258</v>
      </c>
      <c r="C127" s="184">
        <v>92</v>
      </c>
    </row>
    <row r="128" spans="1:3">
      <c r="A128" s="191" t="s">
        <v>239</v>
      </c>
      <c r="B128" s="191" t="s">
        <v>240</v>
      </c>
      <c r="C128" s="184">
        <v>95</v>
      </c>
    </row>
    <row r="129" spans="1:3">
      <c r="A129" s="191" t="s">
        <v>178</v>
      </c>
      <c r="B129" s="191" t="s">
        <v>179</v>
      </c>
      <c r="C129" s="184">
        <v>94</v>
      </c>
    </row>
    <row r="130" spans="1:3">
      <c r="A130" s="191" t="s">
        <v>185</v>
      </c>
      <c r="B130" s="191" t="s">
        <v>186</v>
      </c>
      <c r="C130" s="184">
        <v>94</v>
      </c>
    </row>
    <row r="131" spans="1:3">
      <c r="A131" s="191" t="s">
        <v>361</v>
      </c>
      <c r="B131" s="191" t="s">
        <v>362</v>
      </c>
      <c r="C131" s="184">
        <v>92</v>
      </c>
    </row>
    <row r="132" spans="1:3">
      <c r="A132" s="191" t="s">
        <v>317</v>
      </c>
      <c r="B132" s="191" t="s">
        <v>318</v>
      </c>
      <c r="C132" s="184">
        <v>90</v>
      </c>
    </row>
    <row r="133" spans="1:3">
      <c r="A133" s="191" t="s">
        <v>312</v>
      </c>
      <c r="B133" s="191" t="s">
        <v>313</v>
      </c>
      <c r="C133" s="184">
        <v>92</v>
      </c>
    </row>
    <row r="134" spans="1:3">
      <c r="A134" s="191" t="s">
        <v>233</v>
      </c>
      <c r="B134" s="191" t="s">
        <v>234</v>
      </c>
      <c r="C134" s="184">
        <v>94</v>
      </c>
    </row>
    <row r="135" spans="1:3">
      <c r="A135" s="191" t="s">
        <v>155</v>
      </c>
      <c r="B135" s="191" t="s">
        <v>156</v>
      </c>
      <c r="C135" s="184">
        <v>92</v>
      </c>
    </row>
    <row r="136" spans="1:3">
      <c r="A136" s="191" t="s">
        <v>308</v>
      </c>
      <c r="B136" s="191" t="s">
        <v>309</v>
      </c>
      <c r="C136" s="184">
        <v>94</v>
      </c>
    </row>
    <row r="137" spans="1:3">
      <c r="A137" s="191" t="s">
        <v>62</v>
      </c>
      <c r="B137" s="191" t="s">
        <v>63</v>
      </c>
      <c r="C137" s="184">
        <v>94</v>
      </c>
    </row>
    <row r="138" spans="1:3">
      <c r="A138" s="191" t="s">
        <v>131</v>
      </c>
      <c r="B138" s="191" t="s">
        <v>132</v>
      </c>
      <c r="C138" s="184">
        <v>94</v>
      </c>
    </row>
    <row r="139" spans="1:3">
      <c r="A139" s="191" t="s">
        <v>111</v>
      </c>
      <c r="B139" s="191" t="s">
        <v>112</v>
      </c>
      <c r="C139" s="184">
        <v>94</v>
      </c>
    </row>
    <row r="140" spans="1:3">
      <c r="A140" s="191" t="s">
        <v>145</v>
      </c>
      <c r="B140" s="191" t="s">
        <v>146</v>
      </c>
      <c r="C140" s="184">
        <v>94</v>
      </c>
    </row>
    <row r="141" spans="1:3">
      <c r="A141" s="191" t="s">
        <v>57</v>
      </c>
      <c r="B141" s="191" t="s">
        <v>58</v>
      </c>
      <c r="C141" s="184">
        <v>92</v>
      </c>
    </row>
    <row r="142" spans="1:3">
      <c r="A142" s="191" t="s">
        <v>166</v>
      </c>
      <c r="B142" s="191" t="s">
        <v>167</v>
      </c>
      <c r="C142" s="184">
        <v>92</v>
      </c>
    </row>
    <row r="143" spans="1:3">
      <c r="A143" s="191" t="s">
        <v>172</v>
      </c>
      <c r="B143" s="191" t="s">
        <v>173</v>
      </c>
      <c r="C143" s="184">
        <v>92</v>
      </c>
    </row>
    <row r="144" spans="1:3">
      <c r="A144" s="191" t="s">
        <v>243</v>
      </c>
      <c r="B144" s="191" t="s">
        <v>244</v>
      </c>
      <c r="C144" s="184">
        <v>92</v>
      </c>
    </row>
    <row r="145" spans="1:3">
      <c r="A145" s="191" t="s">
        <v>210</v>
      </c>
      <c r="B145" s="191" t="s">
        <v>211</v>
      </c>
      <c r="C145" s="184">
        <v>92</v>
      </c>
    </row>
    <row r="146" spans="1:3">
      <c r="A146" s="191" t="s">
        <v>189</v>
      </c>
      <c r="B146" s="191" t="s">
        <v>190</v>
      </c>
      <c r="C146" s="184">
        <v>92</v>
      </c>
    </row>
    <row r="147" spans="1:3">
      <c r="A147" s="191" t="s">
        <v>218</v>
      </c>
      <c r="B147" s="191" t="s">
        <v>219</v>
      </c>
      <c r="C147" s="184">
        <v>92</v>
      </c>
    </row>
    <row r="148" spans="1:3">
      <c r="A148" s="191" t="s">
        <v>293</v>
      </c>
      <c r="B148" s="191" t="s">
        <v>294</v>
      </c>
      <c r="C148" s="184">
        <v>90</v>
      </c>
    </row>
    <row r="149" spans="1:3">
      <c r="A149" s="191" t="s">
        <v>207</v>
      </c>
      <c r="B149" s="191" t="s">
        <v>208</v>
      </c>
      <c r="C149" s="184">
        <v>92</v>
      </c>
    </row>
    <row r="150" spans="1:3">
      <c r="A150" s="191" t="s">
        <v>306</v>
      </c>
      <c r="B150" s="191" t="s">
        <v>307</v>
      </c>
      <c r="C150" s="184">
        <v>90</v>
      </c>
    </row>
    <row r="151" spans="1:3">
      <c r="A151" s="191" t="s">
        <v>193</v>
      </c>
      <c r="B151" s="191" t="s">
        <v>194</v>
      </c>
      <c r="C151" s="184">
        <v>92</v>
      </c>
    </row>
    <row r="152" spans="1:3">
      <c r="A152" s="191" t="s">
        <v>149</v>
      </c>
      <c r="B152" s="191" t="s">
        <v>150</v>
      </c>
      <c r="C152" s="184">
        <v>94</v>
      </c>
    </row>
    <row r="153" spans="1:3">
      <c r="A153" s="191" t="s">
        <v>223</v>
      </c>
      <c r="B153" s="191" t="s">
        <v>224</v>
      </c>
      <c r="C153" s="184">
        <v>92</v>
      </c>
    </row>
    <row r="154" spans="1:3">
      <c r="A154" s="191" t="s">
        <v>314</v>
      </c>
      <c r="B154" s="191" t="s">
        <v>315</v>
      </c>
      <c r="C154" s="184">
        <v>90</v>
      </c>
    </row>
    <row r="155" spans="1:3">
      <c r="A155" s="191" t="s">
        <v>231</v>
      </c>
      <c r="B155" s="191" t="s">
        <v>232</v>
      </c>
      <c r="C155" s="184">
        <v>92</v>
      </c>
    </row>
    <row r="156" spans="1:3">
      <c r="A156" s="191" t="s">
        <v>157</v>
      </c>
      <c r="B156" s="191" t="s">
        <v>158</v>
      </c>
      <c r="C156" s="184">
        <v>94</v>
      </c>
    </row>
    <row r="157" spans="1:3">
      <c r="A157" s="191" t="s">
        <v>359</v>
      </c>
      <c r="B157" s="191" t="s">
        <v>360</v>
      </c>
      <c r="C157" s="184">
        <v>90</v>
      </c>
    </row>
    <row r="158" spans="1:3">
      <c r="A158" s="191" t="s">
        <v>139</v>
      </c>
      <c r="B158" s="191" t="s">
        <v>140</v>
      </c>
      <c r="C158" s="184">
        <v>96</v>
      </c>
    </row>
    <row r="159" spans="1:3">
      <c r="A159" s="191" t="s">
        <v>183</v>
      </c>
      <c r="B159" s="191" t="s">
        <v>184</v>
      </c>
      <c r="C159" s="184">
        <v>92</v>
      </c>
    </row>
    <row r="160" spans="1:3">
      <c r="A160" s="191" t="s">
        <v>101</v>
      </c>
      <c r="B160" s="191" t="s">
        <v>102</v>
      </c>
      <c r="C160" s="184">
        <v>94</v>
      </c>
    </row>
    <row r="161" spans="1:3">
      <c r="A161" s="191" t="s">
        <v>226</v>
      </c>
      <c r="B161" s="191" t="s">
        <v>227</v>
      </c>
      <c r="C161" s="184">
        <v>92</v>
      </c>
    </row>
    <row r="162" spans="1:3">
      <c r="A162" s="191" t="s">
        <v>323</v>
      </c>
      <c r="B162" s="191" t="s">
        <v>324</v>
      </c>
      <c r="C162" s="184">
        <v>92</v>
      </c>
    </row>
    <row r="163" spans="1:3">
      <c r="A163" s="191" t="s">
        <v>282</v>
      </c>
      <c r="B163" s="191" t="s">
        <v>283</v>
      </c>
      <c r="C163" s="184">
        <v>90</v>
      </c>
    </row>
    <row r="164" spans="1:3">
      <c r="A164" s="191" t="s">
        <v>295</v>
      </c>
      <c r="B164" s="191" t="s">
        <v>296</v>
      </c>
      <c r="C164" s="184">
        <v>92</v>
      </c>
    </row>
    <row r="165" spans="1:3">
      <c r="A165" s="191" t="s">
        <v>304</v>
      </c>
      <c r="B165" s="191" t="s">
        <v>305</v>
      </c>
      <c r="C165" s="184">
        <v>94</v>
      </c>
    </row>
    <row r="166" spans="1:3">
      <c r="A166" s="191" t="s">
        <v>199</v>
      </c>
      <c r="B166" s="191" t="s">
        <v>200</v>
      </c>
      <c r="C166" s="184">
        <v>92</v>
      </c>
    </row>
    <row r="167" spans="1:3">
      <c r="A167" s="191" t="s">
        <v>216</v>
      </c>
      <c r="B167" s="191" t="s">
        <v>217</v>
      </c>
      <c r="C167" s="184">
        <v>92</v>
      </c>
    </row>
    <row r="168" spans="1:3">
      <c r="A168" s="191" t="s">
        <v>143</v>
      </c>
      <c r="B168" s="191" t="s">
        <v>144</v>
      </c>
      <c r="C168" s="184">
        <v>94</v>
      </c>
    </row>
    <row r="169" spans="1:3">
      <c r="A169" s="191" t="s">
        <v>326</v>
      </c>
      <c r="B169" s="191" t="s">
        <v>327</v>
      </c>
      <c r="C169" s="184">
        <v>90</v>
      </c>
    </row>
    <row r="170" spans="1:3">
      <c r="A170" s="191" t="s">
        <v>176</v>
      </c>
      <c r="B170" s="191" t="s">
        <v>177</v>
      </c>
      <c r="C170" s="184">
        <v>92</v>
      </c>
    </row>
    <row r="171" spans="1:3">
      <c r="A171" s="191" t="s">
        <v>197</v>
      </c>
      <c r="B171" s="191" t="s">
        <v>198</v>
      </c>
      <c r="C171" s="184">
        <v>90</v>
      </c>
    </row>
    <row r="172" spans="1:3">
      <c r="A172" s="191" t="s">
        <v>321</v>
      </c>
      <c r="B172" s="191" t="s">
        <v>322</v>
      </c>
      <c r="C172" s="184">
        <v>90</v>
      </c>
    </row>
    <row r="173" spans="1:3">
      <c r="A173" s="191" t="s">
        <v>267</v>
      </c>
      <c r="B173" s="191" t="s">
        <v>268</v>
      </c>
      <c r="C173" s="184">
        <v>92</v>
      </c>
    </row>
    <row r="174" spans="1:3">
      <c r="A174" s="191" t="s">
        <v>105</v>
      </c>
      <c r="B174" s="191" t="s">
        <v>106</v>
      </c>
      <c r="C174" s="184">
        <v>90</v>
      </c>
    </row>
    <row r="175" spans="1:3">
      <c r="A175" s="191" t="s">
        <v>187</v>
      </c>
      <c r="B175" s="191" t="s">
        <v>188</v>
      </c>
      <c r="C175" s="184">
        <v>94</v>
      </c>
    </row>
    <row r="176" ht="15.6" spans="1:3">
      <c r="A176" s="197">
        <v>2024010527</v>
      </c>
      <c r="B176" s="196" t="s">
        <v>90</v>
      </c>
      <c r="C176" s="184">
        <v>94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opLeftCell="A168" workbookViewId="0">
      <selection activeCell="B184" sqref="B184"/>
    </sheetView>
  </sheetViews>
  <sheetFormatPr defaultColWidth="9.02777777777778" defaultRowHeight="14.4" outlineLevelCol="7"/>
  <cols>
    <col min="1" max="1" width="24.8981481481481" style="171" customWidth="1"/>
    <col min="2" max="2" width="13.8796296296296" style="171" customWidth="1"/>
    <col min="3" max="3" width="38.2962962962963" style="171" customWidth="1"/>
    <col min="4" max="4" width="21.3796296296296" style="171" customWidth="1"/>
    <col min="5" max="6" width="45.6759259259259" style="171" customWidth="1"/>
    <col min="7" max="7" width="17.3333333333333" style="172" customWidth="1"/>
    <col min="8" max="8" width="24.037037037037" style="171" customWidth="1"/>
    <col min="9" max="16384" width="9.02777777777778" style="171"/>
  </cols>
  <sheetData>
    <row r="1" s="171" customFormat="1" ht="20.4" spans="1:8">
      <c r="A1" s="173" t="s">
        <v>3</v>
      </c>
      <c r="B1" s="173" t="s">
        <v>2</v>
      </c>
      <c r="C1" s="174" t="s">
        <v>640</v>
      </c>
      <c r="D1" s="175" t="s">
        <v>641</v>
      </c>
      <c r="E1" s="175" t="s">
        <v>642</v>
      </c>
      <c r="F1" s="175" t="s">
        <v>643</v>
      </c>
      <c r="G1" s="176" t="s">
        <v>644</v>
      </c>
      <c r="H1" s="175" t="s">
        <v>24</v>
      </c>
    </row>
    <row r="2" s="171" customFormat="1" ht="17.4" spans="1:7">
      <c r="A2" s="177" t="s">
        <v>72</v>
      </c>
      <c r="B2" s="178">
        <f>VLOOKUP(A2,[4]Sheet3!B$1:C$169,2,0)</f>
        <v>2024010458</v>
      </c>
      <c r="C2" s="177" t="s">
        <v>645</v>
      </c>
      <c r="E2" s="171" t="s">
        <v>646</v>
      </c>
      <c r="F2" s="171" t="s">
        <v>647</v>
      </c>
      <c r="G2" s="177">
        <v>2</v>
      </c>
    </row>
    <row r="3" s="171" customFormat="1" ht="17.4" spans="1:7">
      <c r="A3" s="177" t="s">
        <v>72</v>
      </c>
      <c r="B3" s="178">
        <f>VLOOKUP(A3,[4]Sheet3!B$1:C$169,2,0)</f>
        <v>2024010458</v>
      </c>
      <c r="C3" s="179" t="s">
        <v>648</v>
      </c>
      <c r="E3" s="171" t="s">
        <v>646</v>
      </c>
      <c r="F3" s="171" t="s">
        <v>647</v>
      </c>
      <c r="G3" s="179">
        <v>6</v>
      </c>
    </row>
    <row r="4" s="171" customFormat="1" ht="17.4" spans="1:7">
      <c r="A4" s="177" t="s">
        <v>108</v>
      </c>
      <c r="B4" s="178">
        <f>VLOOKUP(A4,[4]Sheet3!B$1:C$169,2,0)</f>
        <v>2024010459</v>
      </c>
      <c r="C4" s="180" t="s">
        <v>649</v>
      </c>
      <c r="E4" s="171" t="s">
        <v>646</v>
      </c>
      <c r="F4" s="171" t="s">
        <v>647</v>
      </c>
      <c r="G4" s="181">
        <v>4</v>
      </c>
    </row>
    <row r="5" s="171" customFormat="1" ht="17.4" spans="1:7">
      <c r="A5" s="177" t="s">
        <v>108</v>
      </c>
      <c r="B5" s="178">
        <f>VLOOKUP(A5,[4]Sheet3!B$1:C$169,2,0)</f>
        <v>2024010459</v>
      </c>
      <c r="C5" s="180" t="s">
        <v>650</v>
      </c>
      <c r="E5" s="171" t="s">
        <v>646</v>
      </c>
      <c r="F5" s="171" t="s">
        <v>647</v>
      </c>
      <c r="G5" s="182">
        <v>1.75</v>
      </c>
    </row>
    <row r="6" s="171" customFormat="1" ht="17.4" spans="1:7">
      <c r="A6" s="177" t="s">
        <v>83</v>
      </c>
      <c r="B6" s="178">
        <f>VLOOKUP(A6,[4]Sheet3!B$1:C$169,2,0)</f>
        <v>2024010460</v>
      </c>
      <c r="C6" s="179" t="s">
        <v>648</v>
      </c>
      <c r="E6" s="171" t="s">
        <v>646</v>
      </c>
      <c r="F6" s="171" t="s">
        <v>647</v>
      </c>
      <c r="G6" s="179">
        <v>5</v>
      </c>
    </row>
    <row r="7" s="171" customFormat="1" ht="17.4" spans="1:7">
      <c r="A7" s="177" t="s">
        <v>86</v>
      </c>
      <c r="B7" s="178">
        <f>VLOOKUP(A7,[4]Sheet3!B$1:C$169,2,0)</f>
        <v>2024010461</v>
      </c>
      <c r="C7" s="180" t="s">
        <v>649</v>
      </c>
      <c r="E7" s="171" t="s">
        <v>646</v>
      </c>
      <c r="F7" s="171" t="s">
        <v>647</v>
      </c>
      <c r="G7" s="181">
        <v>4</v>
      </c>
    </row>
    <row r="8" s="171" customFormat="1" ht="17.4" spans="1:7">
      <c r="A8" s="177" t="s">
        <v>86</v>
      </c>
      <c r="B8" s="178">
        <f>VLOOKUP(A8,[4]Sheet3!B$1:C$169,2,0)</f>
        <v>2024010461</v>
      </c>
      <c r="C8" s="179" t="s">
        <v>651</v>
      </c>
      <c r="E8" s="171" t="s">
        <v>646</v>
      </c>
      <c r="F8" s="171" t="s">
        <v>647</v>
      </c>
      <c r="G8" s="179">
        <v>1.5</v>
      </c>
    </row>
    <row r="9" s="171" customFormat="1" ht="17.4" spans="1:7">
      <c r="A9" s="177" t="s">
        <v>82</v>
      </c>
      <c r="B9" s="178">
        <f>VLOOKUP(A9,[4]Sheet3!B$1:C$169,2,0)</f>
        <v>2024010464</v>
      </c>
      <c r="C9" s="179" t="s">
        <v>652</v>
      </c>
      <c r="E9" s="171" t="s">
        <v>646</v>
      </c>
      <c r="F9" s="171" t="s">
        <v>647</v>
      </c>
      <c r="G9" s="179">
        <v>6</v>
      </c>
    </row>
    <row r="10" s="171" customFormat="1" ht="17.4" spans="1:7">
      <c r="A10" s="177" t="s">
        <v>82</v>
      </c>
      <c r="B10" s="178">
        <f>VLOOKUP(A10,[4]Sheet3!B$1:C$169,2,0)</f>
        <v>2024010464</v>
      </c>
      <c r="C10" s="183" t="s">
        <v>653</v>
      </c>
      <c r="E10" s="171" t="s">
        <v>646</v>
      </c>
      <c r="F10" s="171" t="s">
        <v>647</v>
      </c>
      <c r="G10" s="183">
        <v>2</v>
      </c>
    </row>
    <row r="11" s="171" customFormat="1" ht="17.4" spans="1:7">
      <c r="A11" s="177" t="s">
        <v>110</v>
      </c>
      <c r="B11" s="178">
        <f>VLOOKUP(A11,[4]Sheet3!B$1:C$169,2,0)</f>
        <v>2024010465</v>
      </c>
      <c r="C11" s="179" t="s">
        <v>654</v>
      </c>
      <c r="E11" s="171" t="s">
        <v>646</v>
      </c>
      <c r="F11" s="171" t="s">
        <v>647</v>
      </c>
      <c r="G11" s="179">
        <v>5.5</v>
      </c>
    </row>
    <row r="12" s="171" customFormat="1" ht="17.4" spans="1:7">
      <c r="A12" s="177" t="s">
        <v>110</v>
      </c>
      <c r="B12" s="178">
        <f>VLOOKUP(A12,[4]Sheet3!B$1:C$169,2,0)</f>
        <v>2024010465</v>
      </c>
      <c r="C12" s="180" t="s">
        <v>650</v>
      </c>
      <c r="E12" s="171" t="s">
        <v>646</v>
      </c>
      <c r="F12" s="171" t="s">
        <v>647</v>
      </c>
      <c r="G12" s="182">
        <v>2</v>
      </c>
    </row>
    <row r="13" s="171" customFormat="1" ht="17.4" spans="1:7">
      <c r="A13" s="177" t="s">
        <v>165</v>
      </c>
      <c r="B13" s="178">
        <f>VLOOKUP(A13,[4]Sheet3!B$1:C$169,2,0)</f>
        <v>2024010466</v>
      </c>
      <c r="C13" s="180" t="s">
        <v>649</v>
      </c>
      <c r="E13" s="171" t="s">
        <v>646</v>
      </c>
      <c r="F13" s="171" t="s">
        <v>647</v>
      </c>
      <c r="G13" s="181">
        <v>2</v>
      </c>
    </row>
    <row r="14" s="171" customFormat="1" ht="17.4" spans="1:7">
      <c r="A14" s="177" t="s">
        <v>165</v>
      </c>
      <c r="B14" s="178">
        <f>VLOOKUP(A14,[4]Sheet3!B$1:C$169,2,0)</f>
        <v>2024010466</v>
      </c>
      <c r="C14" s="179" t="s">
        <v>655</v>
      </c>
      <c r="E14" s="171" t="s">
        <v>646</v>
      </c>
      <c r="F14" s="171" t="s">
        <v>647</v>
      </c>
      <c r="G14" s="179">
        <v>6</v>
      </c>
    </row>
    <row r="15" s="171" customFormat="1" ht="17.4" spans="1:7">
      <c r="A15" s="177" t="s">
        <v>332</v>
      </c>
      <c r="B15" s="178">
        <f>VLOOKUP(A15,[4]Sheet3!B$1:C$169,2,0)</f>
        <v>2024010467</v>
      </c>
      <c r="C15" s="180" t="s">
        <v>656</v>
      </c>
      <c r="E15" s="171" t="s">
        <v>646</v>
      </c>
      <c r="F15" s="171" t="s">
        <v>647</v>
      </c>
      <c r="G15" s="184">
        <v>4</v>
      </c>
    </row>
    <row r="16" s="171" customFormat="1" ht="17.4" spans="1:7">
      <c r="A16" s="177" t="s">
        <v>204</v>
      </c>
      <c r="B16" s="178">
        <f>VLOOKUP(A16,[4]Sheet3!B$1:C$169,2,0)</f>
        <v>2024010468</v>
      </c>
      <c r="C16" s="177" t="s">
        <v>657</v>
      </c>
      <c r="E16" s="171" t="s">
        <v>646</v>
      </c>
      <c r="F16" s="171" t="s">
        <v>647</v>
      </c>
      <c r="G16" s="177">
        <v>4</v>
      </c>
    </row>
    <row r="17" s="171" customFormat="1" ht="17.4" spans="1:7">
      <c r="A17" s="177" t="s">
        <v>204</v>
      </c>
      <c r="B17" s="178">
        <f>VLOOKUP(A17,[4]Sheet3!B$1:C$169,2,0)</f>
        <v>2024010468</v>
      </c>
      <c r="C17" s="183" t="s">
        <v>658</v>
      </c>
      <c r="E17" s="171" t="s">
        <v>646</v>
      </c>
      <c r="F17" s="171" t="s">
        <v>647</v>
      </c>
      <c r="G17" s="183">
        <v>2</v>
      </c>
    </row>
    <row r="18" s="171" customFormat="1" ht="17.4" spans="1:7">
      <c r="A18" s="177" t="s">
        <v>192</v>
      </c>
      <c r="B18" s="178">
        <f>VLOOKUP(A18,[4]Sheet3!B$1:C$169,2,0)</f>
        <v>2024010469</v>
      </c>
      <c r="C18" s="180" t="s">
        <v>659</v>
      </c>
      <c r="E18" s="171" t="s">
        <v>646</v>
      </c>
      <c r="F18" s="171" t="s">
        <v>647</v>
      </c>
      <c r="G18" s="184">
        <v>3.5</v>
      </c>
    </row>
    <row r="19" s="171" customFormat="1" ht="17.4" spans="1:7">
      <c r="A19" s="177" t="s">
        <v>213</v>
      </c>
      <c r="B19" s="181">
        <v>2024010470</v>
      </c>
      <c r="C19" s="180" t="s">
        <v>649</v>
      </c>
      <c r="E19" s="171" t="s">
        <v>646</v>
      </c>
      <c r="F19" s="171" t="s">
        <v>647</v>
      </c>
      <c r="G19" s="181">
        <v>4</v>
      </c>
    </row>
    <row r="20" s="171" customFormat="1" ht="17.4" spans="1:7">
      <c r="A20" s="177" t="s">
        <v>290</v>
      </c>
      <c r="B20" s="178">
        <f>VLOOKUP(A20,[4]Sheet3!B$1:C$169,2,0)</f>
        <v>2024010471</v>
      </c>
      <c r="C20" s="177" t="s">
        <v>660</v>
      </c>
      <c r="E20" s="171" t="s">
        <v>646</v>
      </c>
      <c r="F20" s="171" t="s">
        <v>647</v>
      </c>
      <c r="G20" s="177">
        <v>2</v>
      </c>
    </row>
    <row r="21" s="171" customFormat="1" ht="17.4" spans="1:7">
      <c r="A21" s="177" t="s">
        <v>311</v>
      </c>
      <c r="B21" s="178">
        <f>VLOOKUP(A21,[4]Sheet3!B$1:C$169,2,0)</f>
        <v>2024010473</v>
      </c>
      <c r="C21" s="180" t="s">
        <v>661</v>
      </c>
      <c r="E21" s="171" t="s">
        <v>646</v>
      </c>
      <c r="F21" s="171" t="s">
        <v>647</v>
      </c>
      <c r="G21" s="185">
        <v>2</v>
      </c>
    </row>
    <row r="22" s="171" customFormat="1" ht="17.4" spans="1:7">
      <c r="A22" s="177" t="s">
        <v>99</v>
      </c>
      <c r="B22" s="178">
        <f>VLOOKUP(A22,[4]Sheet3!B$1:C$169,2,0)</f>
        <v>2024010475</v>
      </c>
      <c r="C22" s="179" t="s">
        <v>662</v>
      </c>
      <c r="E22" s="171" t="s">
        <v>646</v>
      </c>
      <c r="F22" s="171" t="s">
        <v>647</v>
      </c>
      <c r="G22" s="179">
        <v>6</v>
      </c>
    </row>
    <row r="23" s="171" customFormat="1" ht="17.4" spans="1:7">
      <c r="A23" s="177" t="s">
        <v>99</v>
      </c>
      <c r="B23" s="178">
        <f>VLOOKUP(A23,[4]Sheet3!B$1:C$169,2,0)</f>
        <v>2024010475</v>
      </c>
      <c r="C23" s="183" t="s">
        <v>663</v>
      </c>
      <c r="E23" s="171" t="s">
        <v>646</v>
      </c>
      <c r="F23" s="171" t="s">
        <v>647</v>
      </c>
      <c r="G23" s="183">
        <v>2</v>
      </c>
    </row>
    <row r="24" s="171" customFormat="1" ht="17.4" spans="1:7">
      <c r="A24" s="177" t="s">
        <v>142</v>
      </c>
      <c r="B24" s="178">
        <f>VLOOKUP(A24,[4]Sheet3!B$1:C$169,2,0)</f>
        <v>2024010476</v>
      </c>
      <c r="C24" s="179" t="s">
        <v>664</v>
      </c>
      <c r="E24" s="171" t="s">
        <v>646</v>
      </c>
      <c r="F24" s="171" t="s">
        <v>647</v>
      </c>
      <c r="G24" s="179">
        <v>6</v>
      </c>
    </row>
    <row r="25" s="171" customFormat="1" ht="17.4" spans="1:7">
      <c r="A25" s="177" t="s">
        <v>248</v>
      </c>
      <c r="B25" s="178">
        <v>2024010477</v>
      </c>
      <c r="C25" s="177" t="s">
        <v>665</v>
      </c>
      <c r="E25" s="171" t="s">
        <v>646</v>
      </c>
      <c r="F25" s="171" t="s">
        <v>647</v>
      </c>
      <c r="G25" s="177">
        <v>1</v>
      </c>
    </row>
    <row r="26" s="171" customFormat="1" ht="17.4" spans="1:7">
      <c r="A26" s="177" t="s">
        <v>248</v>
      </c>
      <c r="B26" s="178">
        <v>2024010477</v>
      </c>
      <c r="C26" s="183" t="s">
        <v>666</v>
      </c>
      <c r="E26" s="171" t="s">
        <v>646</v>
      </c>
      <c r="F26" s="171" t="s">
        <v>647</v>
      </c>
      <c r="G26" s="183">
        <v>4</v>
      </c>
    </row>
    <row r="27" s="171" customFormat="1" ht="17.4" spans="1:7">
      <c r="A27" s="177" t="s">
        <v>196</v>
      </c>
      <c r="B27" s="178">
        <f>VLOOKUP(A27,[4]Sheet3!B$1:C$169,2,0)</f>
        <v>2024010478</v>
      </c>
      <c r="C27" s="180" t="s">
        <v>659</v>
      </c>
      <c r="E27" s="171" t="s">
        <v>646</v>
      </c>
      <c r="F27" s="171" t="s">
        <v>647</v>
      </c>
      <c r="G27" s="184">
        <v>1.75</v>
      </c>
    </row>
    <row r="28" s="171" customFormat="1" ht="17.4" spans="1:7">
      <c r="A28" s="177" t="s">
        <v>196</v>
      </c>
      <c r="B28" s="178">
        <f>VLOOKUP(A28,[4]Sheet3!B$1:C$169,2,0)</f>
        <v>2024010478</v>
      </c>
      <c r="C28" s="179" t="s">
        <v>654</v>
      </c>
      <c r="E28" s="171" t="s">
        <v>646</v>
      </c>
      <c r="F28" s="171" t="s">
        <v>647</v>
      </c>
      <c r="G28" s="179">
        <v>5.5</v>
      </c>
    </row>
    <row r="29" s="171" customFormat="1" ht="17.4" spans="1:7">
      <c r="A29" s="177" t="s">
        <v>114</v>
      </c>
      <c r="B29" s="178">
        <f>VLOOKUP(A29,[4]Sheet3!B$1:C$169,2,0)</f>
        <v>2024010479</v>
      </c>
      <c r="C29" s="180" t="s">
        <v>650</v>
      </c>
      <c r="E29" s="171" t="s">
        <v>646</v>
      </c>
      <c r="F29" s="171" t="s">
        <v>647</v>
      </c>
      <c r="G29" s="182">
        <v>4</v>
      </c>
    </row>
    <row r="30" s="171" customFormat="1" ht="17.4" spans="1:7">
      <c r="A30" s="177" t="s">
        <v>65</v>
      </c>
      <c r="B30" s="178">
        <f>VLOOKUP(A30,[4]Sheet3!B$1:C$169,2,0)</f>
        <v>2024010480</v>
      </c>
      <c r="C30" s="179" t="s">
        <v>667</v>
      </c>
      <c r="E30" s="171" t="s">
        <v>646</v>
      </c>
      <c r="F30" s="171" t="s">
        <v>647</v>
      </c>
      <c r="G30" s="179">
        <v>6</v>
      </c>
    </row>
    <row r="31" s="171" customFormat="1" ht="17.4" spans="1:7">
      <c r="A31" s="177" t="s">
        <v>65</v>
      </c>
      <c r="B31" s="178">
        <f>VLOOKUP(A31,[4]Sheet3!B$1:C$169,2,0)</f>
        <v>2024010480</v>
      </c>
      <c r="C31" s="183" t="s">
        <v>668</v>
      </c>
      <c r="E31" s="171" t="s">
        <v>646</v>
      </c>
      <c r="F31" s="171" t="s">
        <v>647</v>
      </c>
      <c r="G31" s="183">
        <v>3</v>
      </c>
    </row>
    <row r="32" s="171" customFormat="1" ht="17.4" spans="1:7">
      <c r="A32" s="177" t="s">
        <v>122</v>
      </c>
      <c r="B32" s="178">
        <f>VLOOKUP(A32,[4]Sheet3!B$1:C$169,2,0)</f>
        <v>2024010481</v>
      </c>
      <c r="C32" s="180" t="s">
        <v>656</v>
      </c>
      <c r="E32" s="171" t="s">
        <v>646</v>
      </c>
      <c r="F32" s="171" t="s">
        <v>647</v>
      </c>
      <c r="G32" s="184">
        <v>2</v>
      </c>
    </row>
    <row r="33" s="171" customFormat="1" ht="17.4" spans="1:7">
      <c r="A33" s="177" t="s">
        <v>122</v>
      </c>
      <c r="B33" s="178">
        <f>VLOOKUP(A33,[4]Sheet3!B$1:C$169,2,0)</f>
        <v>2024010481</v>
      </c>
      <c r="C33" s="183" t="s">
        <v>669</v>
      </c>
      <c r="E33" s="171" t="s">
        <v>646</v>
      </c>
      <c r="F33" s="171" t="s">
        <v>647</v>
      </c>
      <c r="G33" s="183">
        <v>6</v>
      </c>
    </row>
    <row r="34" s="171" customFormat="1" ht="17.4" spans="1:7">
      <c r="A34" s="177" t="s">
        <v>130</v>
      </c>
      <c r="B34" s="178">
        <f>VLOOKUP(A34,[4]Sheet3!B$1:C$169,2,0)</f>
        <v>2024010482</v>
      </c>
      <c r="C34" s="180" t="s">
        <v>650</v>
      </c>
      <c r="E34" s="171" t="s">
        <v>646</v>
      </c>
      <c r="F34" s="171" t="s">
        <v>647</v>
      </c>
      <c r="G34" s="182">
        <v>2</v>
      </c>
    </row>
    <row r="35" s="171" customFormat="1" ht="17.4" spans="1:7">
      <c r="A35" s="177" t="s">
        <v>130</v>
      </c>
      <c r="B35" s="178">
        <f>VLOOKUP(A35,[4]Sheet3!B$1:C$169,2,0)</f>
        <v>2024010482</v>
      </c>
      <c r="C35" s="183" t="s">
        <v>670</v>
      </c>
      <c r="E35" s="171" t="s">
        <v>646</v>
      </c>
      <c r="F35" s="171" t="s">
        <v>647</v>
      </c>
      <c r="G35" s="183">
        <v>4</v>
      </c>
    </row>
    <row r="36" s="171" customFormat="1" ht="17.4" spans="1:7">
      <c r="A36" s="177" t="s">
        <v>148</v>
      </c>
      <c r="B36" s="178">
        <f>VLOOKUP(A36,[4]Sheet3!B$1:C$169,2,0)</f>
        <v>2024010483</v>
      </c>
      <c r="C36" s="180" t="s">
        <v>656</v>
      </c>
      <c r="E36" s="171" t="s">
        <v>646</v>
      </c>
      <c r="F36" s="171" t="s">
        <v>647</v>
      </c>
      <c r="G36" s="184">
        <v>4</v>
      </c>
    </row>
    <row r="37" s="171" customFormat="1" ht="17.4" spans="1:7">
      <c r="A37" s="177" t="s">
        <v>148</v>
      </c>
      <c r="B37" s="178">
        <f>VLOOKUP(A37,[4]Sheet3!B$1:C$169,2,0)</f>
        <v>2024010483</v>
      </c>
      <c r="C37" s="180" t="s">
        <v>659</v>
      </c>
      <c r="E37" s="171" t="s">
        <v>646</v>
      </c>
      <c r="F37" s="171" t="s">
        <v>647</v>
      </c>
      <c r="G37" s="184">
        <v>1.75</v>
      </c>
    </row>
    <row r="38" s="171" customFormat="1" ht="17.4" spans="1:7">
      <c r="A38" s="177" t="s">
        <v>126</v>
      </c>
      <c r="B38" s="178">
        <f>VLOOKUP(A38,[4]Sheet3!B$1:C$169,2,0)</f>
        <v>2024010484</v>
      </c>
      <c r="C38" s="177" t="s">
        <v>645</v>
      </c>
      <c r="E38" s="171" t="s">
        <v>646</v>
      </c>
      <c r="F38" s="171" t="s">
        <v>647</v>
      </c>
      <c r="G38" s="177">
        <v>2</v>
      </c>
    </row>
    <row r="39" s="171" customFormat="1" ht="17.4" spans="1:7">
      <c r="A39" s="177" t="s">
        <v>126</v>
      </c>
      <c r="B39" s="178">
        <f>VLOOKUP(A39,[4]Sheet3!B$1:C$169,2,0)</f>
        <v>2024010484</v>
      </c>
      <c r="C39" s="179" t="s">
        <v>651</v>
      </c>
      <c r="E39" s="171" t="s">
        <v>646</v>
      </c>
      <c r="F39" s="171" t="s">
        <v>647</v>
      </c>
      <c r="G39" s="179">
        <v>6</v>
      </c>
    </row>
    <row r="40" s="171" customFormat="1" ht="17.4" spans="1:7">
      <c r="A40" s="177" t="s">
        <v>258</v>
      </c>
      <c r="B40" s="178">
        <f>VLOOKUP(A40,[4]Sheet3!B$1:C$169,2,0)</f>
        <v>2024010485</v>
      </c>
      <c r="C40" s="177" t="s">
        <v>671</v>
      </c>
      <c r="E40" s="171" t="s">
        <v>646</v>
      </c>
      <c r="F40" s="171" t="s">
        <v>647</v>
      </c>
      <c r="G40" s="177">
        <v>2</v>
      </c>
    </row>
    <row r="41" s="171" customFormat="1" ht="17.4" spans="1:7">
      <c r="A41" s="177" t="s">
        <v>258</v>
      </c>
      <c r="B41" s="178">
        <f>VLOOKUP(A41,[4]Sheet3!B$1:C$169,2,0)</f>
        <v>2024010485</v>
      </c>
      <c r="C41" s="180" t="s">
        <v>649</v>
      </c>
      <c r="E41" s="171" t="s">
        <v>646</v>
      </c>
      <c r="F41" s="171" t="s">
        <v>647</v>
      </c>
      <c r="G41" s="181">
        <v>4</v>
      </c>
    </row>
    <row r="42" s="171" customFormat="1" ht="17.4" spans="1:7">
      <c r="A42" s="177" t="s">
        <v>154</v>
      </c>
      <c r="B42" s="178">
        <f>VLOOKUP(A42,[4]Sheet3!B$1:C$169,2,0)</f>
        <v>2024010486</v>
      </c>
      <c r="C42" s="180" t="s">
        <v>659</v>
      </c>
      <c r="E42" s="171" t="s">
        <v>646</v>
      </c>
      <c r="F42" s="171" t="s">
        <v>647</v>
      </c>
      <c r="G42" s="184">
        <v>3.5</v>
      </c>
    </row>
    <row r="43" s="171" customFormat="1" ht="17.4" spans="1:7">
      <c r="A43" s="177" t="s">
        <v>208</v>
      </c>
      <c r="B43" s="178">
        <f>VLOOKUP(A43,[4]Sheet3!B$1:C$169,2,0)</f>
        <v>2024010487</v>
      </c>
      <c r="C43" s="180" t="s">
        <v>656</v>
      </c>
      <c r="E43" s="171" t="s">
        <v>646</v>
      </c>
      <c r="F43" s="171" t="s">
        <v>647</v>
      </c>
      <c r="G43" s="184">
        <v>4</v>
      </c>
    </row>
    <row r="44" s="171" customFormat="1" ht="17.4" spans="1:7">
      <c r="A44" s="177" t="s">
        <v>266</v>
      </c>
      <c r="B44" s="184">
        <f>VLOOKUP(A44,[4]Sheet3!B$1:C$169,2,0)</f>
        <v>2024010488</v>
      </c>
      <c r="C44" s="180" t="s">
        <v>650</v>
      </c>
      <c r="E44" s="171" t="s">
        <v>646</v>
      </c>
      <c r="F44" s="171" t="s">
        <v>647</v>
      </c>
      <c r="G44" s="182">
        <v>4</v>
      </c>
    </row>
    <row r="45" s="171" customFormat="1" ht="17.4" spans="1:7">
      <c r="A45" s="177" t="s">
        <v>307</v>
      </c>
      <c r="B45" s="178">
        <f>VLOOKUP(A45,[4]Sheet3!B$1:C$169,2,0)</f>
        <v>2024010489</v>
      </c>
      <c r="C45" s="180" t="s">
        <v>656</v>
      </c>
      <c r="E45" s="171" t="s">
        <v>646</v>
      </c>
      <c r="F45" s="171" t="s">
        <v>647</v>
      </c>
      <c r="G45" s="184">
        <v>2</v>
      </c>
    </row>
    <row r="46" s="171" customFormat="1" ht="17.4" spans="1:7">
      <c r="A46" s="177" t="s">
        <v>307</v>
      </c>
      <c r="B46" s="178">
        <f>VLOOKUP(A46,[4]Sheet3!B$1:C$169,2,0)</f>
        <v>2024010489</v>
      </c>
      <c r="C46" s="179" t="s">
        <v>654</v>
      </c>
      <c r="E46" s="171" t="s">
        <v>646</v>
      </c>
      <c r="F46" s="171" t="s">
        <v>647</v>
      </c>
      <c r="G46" s="179">
        <v>10</v>
      </c>
    </row>
    <row r="47" s="171" customFormat="1" ht="17.4" spans="1:7">
      <c r="A47" s="177" t="s">
        <v>138</v>
      </c>
      <c r="B47" s="178">
        <f>VLOOKUP(A47,[4]Sheet3!B$1:C$169,2,0)</f>
        <v>2024010490</v>
      </c>
      <c r="C47" s="180" t="s">
        <v>656</v>
      </c>
      <c r="E47" s="171" t="s">
        <v>646</v>
      </c>
      <c r="F47" s="171" t="s">
        <v>647</v>
      </c>
      <c r="G47" s="184">
        <v>2</v>
      </c>
    </row>
    <row r="48" s="171" customFormat="1" ht="17.4" spans="1:7">
      <c r="A48" s="177" t="s">
        <v>138</v>
      </c>
      <c r="B48" s="178">
        <f>VLOOKUP(A48,[4]Sheet3!B$1:C$169,2,0)</f>
        <v>2024010490</v>
      </c>
      <c r="C48" s="180" t="s">
        <v>649</v>
      </c>
      <c r="E48" s="171" t="s">
        <v>646</v>
      </c>
      <c r="F48" s="171" t="s">
        <v>647</v>
      </c>
      <c r="G48" s="181">
        <v>4</v>
      </c>
    </row>
    <row r="49" s="171" customFormat="1" ht="17.4" spans="1:7">
      <c r="A49" s="177" t="s">
        <v>133</v>
      </c>
      <c r="B49" s="178">
        <f>VLOOKUP(A49,[4]Sheet3!B$1:C$169,2,0)</f>
        <v>2024010492</v>
      </c>
      <c r="C49" s="180" t="s">
        <v>656</v>
      </c>
      <c r="E49" s="171" t="s">
        <v>646</v>
      </c>
      <c r="F49" s="171" t="s">
        <v>647</v>
      </c>
      <c r="G49" s="184">
        <v>2</v>
      </c>
    </row>
    <row r="50" s="171" customFormat="1" ht="17.4" spans="1:7">
      <c r="A50" s="177" t="s">
        <v>133</v>
      </c>
      <c r="B50" s="178">
        <f>VLOOKUP(A50,[4]Sheet3!B$1:C$169,2,0)</f>
        <v>2024010492</v>
      </c>
      <c r="C50" s="179" t="s">
        <v>664</v>
      </c>
      <c r="E50" s="171" t="s">
        <v>646</v>
      </c>
      <c r="F50" s="171" t="s">
        <v>647</v>
      </c>
      <c r="G50" s="179">
        <v>6</v>
      </c>
    </row>
    <row r="51" s="171" customFormat="1" ht="17.4" spans="1:7">
      <c r="A51" s="177" t="s">
        <v>150</v>
      </c>
      <c r="B51" s="178">
        <f>VLOOKUP(A51,[4]Sheet3!B$1:C$169,2,0)</f>
        <v>2024010493</v>
      </c>
      <c r="C51" s="179" t="s">
        <v>654</v>
      </c>
      <c r="E51" s="171" t="s">
        <v>646</v>
      </c>
      <c r="F51" s="171" t="s">
        <v>647</v>
      </c>
      <c r="G51" s="179">
        <v>3</v>
      </c>
    </row>
    <row r="52" s="171" customFormat="1" ht="17.4" spans="1:7">
      <c r="A52" s="177" t="s">
        <v>150</v>
      </c>
      <c r="B52" s="178">
        <f>VLOOKUP(A52,[4]Sheet3!B$1:C$169,2,0)</f>
        <v>2024010493</v>
      </c>
      <c r="C52" s="183" t="s">
        <v>669</v>
      </c>
      <c r="E52" s="171" t="s">
        <v>646</v>
      </c>
      <c r="F52" s="171" t="s">
        <v>647</v>
      </c>
      <c r="G52" s="183">
        <v>6</v>
      </c>
    </row>
    <row r="53" s="171" customFormat="1" ht="17.4" spans="1:7">
      <c r="A53" s="177" t="s">
        <v>202</v>
      </c>
      <c r="B53" s="178">
        <f>VLOOKUP(A53,[4]Sheet3!B$1:C$169,2,0)</f>
        <v>2024010494</v>
      </c>
      <c r="C53" s="180" t="s">
        <v>656</v>
      </c>
      <c r="E53" s="171" t="s">
        <v>646</v>
      </c>
      <c r="F53" s="171" t="s">
        <v>647</v>
      </c>
      <c r="G53" s="184">
        <v>2</v>
      </c>
    </row>
    <row r="54" s="171" customFormat="1" ht="17.4" spans="1:7">
      <c r="A54" s="177" t="s">
        <v>202</v>
      </c>
      <c r="B54" s="178">
        <f>VLOOKUP(A54,[4]Sheet3!B$1:C$169,2,0)</f>
        <v>2024010494</v>
      </c>
      <c r="C54" s="179" t="s">
        <v>651</v>
      </c>
      <c r="E54" s="171" t="s">
        <v>646</v>
      </c>
      <c r="F54" s="171" t="s">
        <v>647</v>
      </c>
      <c r="G54" s="179">
        <v>6</v>
      </c>
    </row>
    <row r="55" s="171" customFormat="1" ht="17.4" spans="1:7">
      <c r="A55" s="177" t="s">
        <v>206</v>
      </c>
      <c r="B55" s="182">
        <f>VLOOKUP(A55,[4]Sheet3!B$1:C$169,2,0)</f>
        <v>2024010495</v>
      </c>
      <c r="C55" s="179" t="s">
        <v>672</v>
      </c>
      <c r="E55" s="171" t="s">
        <v>646</v>
      </c>
      <c r="F55" s="171" t="s">
        <v>647</v>
      </c>
      <c r="G55" s="179">
        <v>2</v>
      </c>
    </row>
    <row r="56" s="171" customFormat="1" ht="17.4" spans="1:7">
      <c r="A56" s="177" t="s">
        <v>206</v>
      </c>
      <c r="B56" s="178">
        <f>VLOOKUP(A56,[4]Sheet3!B$1:C$169,2,0)</f>
        <v>2024010495</v>
      </c>
      <c r="C56" s="183" t="s">
        <v>670</v>
      </c>
      <c r="E56" s="171" t="s">
        <v>646</v>
      </c>
      <c r="F56" s="171" t="s">
        <v>647</v>
      </c>
      <c r="G56" s="183">
        <v>4</v>
      </c>
    </row>
    <row r="57" s="171" customFormat="1" ht="17.4" spans="1:7">
      <c r="A57" s="177" t="s">
        <v>350</v>
      </c>
      <c r="B57" s="178">
        <f>VLOOKUP(A57,[4]Sheet3!B$1:C$169,2,0)</f>
        <v>2024010496</v>
      </c>
      <c r="C57" s="180" t="s">
        <v>659</v>
      </c>
      <c r="E57" s="171" t="s">
        <v>646</v>
      </c>
      <c r="F57" s="171" t="s">
        <v>647</v>
      </c>
      <c r="G57" s="184">
        <v>3.5</v>
      </c>
    </row>
    <row r="58" s="171" customFormat="1" ht="17.4" spans="1:7">
      <c r="A58" s="177" t="s">
        <v>240</v>
      </c>
      <c r="B58" s="178">
        <f>VLOOKUP(A58,[4]Sheet3!B$1:C$169,2,0)</f>
        <v>2024010497</v>
      </c>
      <c r="C58" s="180" t="s">
        <v>659</v>
      </c>
      <c r="E58" s="171" t="s">
        <v>646</v>
      </c>
      <c r="F58" s="171" t="s">
        <v>647</v>
      </c>
      <c r="G58" s="184">
        <v>2</v>
      </c>
    </row>
    <row r="59" s="171" customFormat="1" ht="17.4" spans="1:7">
      <c r="A59" s="177" t="s">
        <v>240</v>
      </c>
      <c r="B59" s="178">
        <f>VLOOKUP(A59,[4]Sheet3!B$1:C$169,2,0)</f>
        <v>2024010497</v>
      </c>
      <c r="C59" s="183" t="s">
        <v>673</v>
      </c>
      <c r="E59" s="171" t="s">
        <v>646</v>
      </c>
      <c r="F59" s="171" t="s">
        <v>647</v>
      </c>
      <c r="G59" s="183">
        <v>4</v>
      </c>
    </row>
    <row r="60" s="171" customFormat="1" ht="17.4" spans="1:7">
      <c r="A60" s="177" t="s">
        <v>179</v>
      </c>
      <c r="B60" s="178">
        <f>VLOOKUP(A60,[4]Sheet3!B$1:C$169,2,0)</f>
        <v>2024010499</v>
      </c>
      <c r="C60" s="177" t="s">
        <v>674</v>
      </c>
      <c r="E60" s="171" t="s">
        <v>646</v>
      </c>
      <c r="F60" s="171" t="s">
        <v>647</v>
      </c>
      <c r="G60" s="177">
        <v>1</v>
      </c>
    </row>
    <row r="61" s="171" customFormat="1" ht="17.4" spans="1:7">
      <c r="A61" s="177" t="s">
        <v>179</v>
      </c>
      <c r="B61" s="178">
        <f>VLOOKUP(A61,[4]Sheet3!B$1:C$169,2,0)</f>
        <v>2024010499</v>
      </c>
      <c r="C61" s="183" t="s">
        <v>675</v>
      </c>
      <c r="E61" s="171" t="s">
        <v>646</v>
      </c>
      <c r="F61" s="171" t="s">
        <v>647</v>
      </c>
      <c r="G61" s="183">
        <v>4</v>
      </c>
    </row>
    <row r="62" s="171" customFormat="1" ht="17.4" spans="1:7">
      <c r="A62" s="177" t="s">
        <v>224</v>
      </c>
      <c r="B62" s="178">
        <f>VLOOKUP(A62,[4]Sheet3!B$1:C$169,2,0)</f>
        <v>2024010500</v>
      </c>
      <c r="C62" s="180" t="s">
        <v>656</v>
      </c>
      <c r="E62" s="171" t="s">
        <v>646</v>
      </c>
      <c r="F62" s="171" t="s">
        <v>647</v>
      </c>
      <c r="G62" s="184">
        <v>1.75</v>
      </c>
    </row>
    <row r="63" s="171" customFormat="1" ht="17.4" spans="1:7">
      <c r="A63" s="177" t="s">
        <v>224</v>
      </c>
      <c r="B63" s="178">
        <f>VLOOKUP(A63,[4]Sheet3!B$1:C$169,2,0)</f>
        <v>2024010500</v>
      </c>
      <c r="C63" s="179" t="s">
        <v>651</v>
      </c>
      <c r="E63" s="171" t="s">
        <v>646</v>
      </c>
      <c r="F63" s="171" t="s">
        <v>647</v>
      </c>
      <c r="G63" s="179">
        <v>6</v>
      </c>
    </row>
    <row r="64" s="171" customFormat="1" ht="17.4" spans="1:7">
      <c r="A64" s="177" t="s">
        <v>315</v>
      </c>
      <c r="B64" s="178">
        <f>VLOOKUP(A64,[4]Sheet3!B$1:C$169,2,0)</f>
        <v>2024010502</v>
      </c>
      <c r="C64" s="183" t="s">
        <v>666</v>
      </c>
      <c r="E64" s="171" t="s">
        <v>646</v>
      </c>
      <c r="F64" s="171" t="s">
        <v>647</v>
      </c>
      <c r="G64" s="183">
        <v>4</v>
      </c>
    </row>
    <row r="65" s="171" customFormat="1" ht="17.4" spans="1:7">
      <c r="A65" s="177" t="s">
        <v>158</v>
      </c>
      <c r="B65" s="178">
        <f>VLOOKUP(A65,[4]Sheet3!B$1:C$169,2,0)</f>
        <v>2024010505</v>
      </c>
      <c r="C65" s="179" t="s">
        <v>651</v>
      </c>
      <c r="E65" s="171" t="s">
        <v>646</v>
      </c>
      <c r="F65" s="171" t="s">
        <v>647</v>
      </c>
      <c r="G65" s="179">
        <v>6</v>
      </c>
    </row>
    <row r="66" s="171" customFormat="1" ht="17.4" spans="1:7">
      <c r="A66" s="177" t="s">
        <v>158</v>
      </c>
      <c r="B66" s="178">
        <f>VLOOKUP(A66,[4]Sheet3!B$1:C$169,2,0)</f>
        <v>2024010505</v>
      </c>
      <c r="C66" s="183" t="s">
        <v>663</v>
      </c>
      <c r="E66" s="171" t="s">
        <v>646</v>
      </c>
      <c r="F66" s="171" t="s">
        <v>647</v>
      </c>
      <c r="G66" s="183">
        <v>2</v>
      </c>
    </row>
    <row r="67" s="171" customFormat="1" ht="17.4" spans="1:7">
      <c r="A67" s="177" t="s">
        <v>358</v>
      </c>
      <c r="B67" s="178">
        <f>VLOOKUP(A67,[4]Sheet3!B$1:C$169,2,0)</f>
        <v>2024010506</v>
      </c>
      <c r="C67" s="180" t="s">
        <v>656</v>
      </c>
      <c r="E67" s="171" t="s">
        <v>646</v>
      </c>
      <c r="F67" s="171" t="s">
        <v>647</v>
      </c>
      <c r="G67" s="184">
        <v>3.9</v>
      </c>
    </row>
    <row r="68" s="171" customFormat="1" ht="17.4" spans="1:7">
      <c r="A68" s="177" t="s">
        <v>278</v>
      </c>
      <c r="B68" s="178">
        <f>VLOOKUP(A68,[4]Sheet3!B$1:C$169,2,0)</f>
        <v>2024010507</v>
      </c>
      <c r="C68" s="180" t="s">
        <v>656</v>
      </c>
      <c r="E68" s="171" t="s">
        <v>646</v>
      </c>
      <c r="F68" s="171" t="s">
        <v>647</v>
      </c>
      <c r="G68" s="184">
        <v>4</v>
      </c>
    </row>
    <row r="69" s="171" customFormat="1" ht="17.4" spans="1:7">
      <c r="A69" s="177" t="s">
        <v>186</v>
      </c>
      <c r="B69" s="178">
        <f>VLOOKUP(A69,[4]Sheet3!B$1:C$169,2,0)</f>
        <v>2024010508</v>
      </c>
      <c r="C69" s="183" t="s">
        <v>668</v>
      </c>
      <c r="E69" s="171" t="s">
        <v>646</v>
      </c>
      <c r="F69" s="171" t="s">
        <v>647</v>
      </c>
      <c r="G69" s="183">
        <v>6</v>
      </c>
    </row>
    <row r="70" s="171" customFormat="1" ht="17.4" spans="1:7">
      <c r="A70" s="177" t="s">
        <v>160</v>
      </c>
      <c r="B70" s="178">
        <f>VLOOKUP(A70,[4]Sheet3!B$1:C$169,2,0)</f>
        <v>2024010511</v>
      </c>
      <c r="C70" s="180" t="s">
        <v>656</v>
      </c>
      <c r="E70" s="171" t="s">
        <v>646</v>
      </c>
      <c r="F70" s="171" t="s">
        <v>647</v>
      </c>
      <c r="G70" s="184">
        <v>4</v>
      </c>
    </row>
    <row r="71" s="171" customFormat="1" ht="17.4" spans="1:7">
      <c r="A71" s="177" t="s">
        <v>366</v>
      </c>
      <c r="B71" s="182">
        <v>2024010512</v>
      </c>
      <c r="C71" s="183" t="s">
        <v>658</v>
      </c>
      <c r="E71" s="171" t="s">
        <v>646</v>
      </c>
      <c r="F71" s="171" t="s">
        <v>647</v>
      </c>
      <c r="G71" s="183">
        <v>4</v>
      </c>
    </row>
    <row r="72" s="171" customFormat="1" ht="17.4" spans="1:7">
      <c r="A72" s="177" t="s">
        <v>235</v>
      </c>
      <c r="B72" s="178">
        <f>VLOOKUP(A72,[4]Sheet3!B$1:C$169,2,0)</f>
        <v>2024010514</v>
      </c>
      <c r="C72" s="180" t="s">
        <v>650</v>
      </c>
      <c r="E72" s="171" t="s">
        <v>646</v>
      </c>
      <c r="F72" s="171" t="s">
        <v>647</v>
      </c>
      <c r="G72" s="182">
        <v>3.5</v>
      </c>
    </row>
    <row r="73" s="171" customFormat="1" ht="17.4" spans="1:7">
      <c r="A73" s="177" t="s">
        <v>225</v>
      </c>
      <c r="B73" s="178">
        <v>2024010517</v>
      </c>
      <c r="C73" s="177" t="s">
        <v>665</v>
      </c>
      <c r="E73" s="171" t="s">
        <v>646</v>
      </c>
      <c r="F73" s="171" t="s">
        <v>647</v>
      </c>
      <c r="G73" s="177">
        <v>2</v>
      </c>
    </row>
    <row r="74" s="171" customFormat="1" ht="17.4" spans="1:7">
      <c r="A74" s="177" t="s">
        <v>225</v>
      </c>
      <c r="B74" s="178">
        <v>2024010517</v>
      </c>
      <c r="C74" s="177" t="s">
        <v>676</v>
      </c>
      <c r="E74" s="171" t="s">
        <v>646</v>
      </c>
      <c r="F74" s="171" t="s">
        <v>647</v>
      </c>
      <c r="G74" s="177">
        <v>0.5</v>
      </c>
    </row>
    <row r="75" s="171" customFormat="1" ht="17.4" spans="1:7">
      <c r="A75" s="177" t="s">
        <v>360</v>
      </c>
      <c r="B75" s="178">
        <f>VLOOKUP(A75,[4]Sheet3!B$1:C$169,2,0)</f>
        <v>2024010518</v>
      </c>
      <c r="C75" s="180" t="s">
        <v>649</v>
      </c>
      <c r="E75" s="171" t="s">
        <v>646</v>
      </c>
      <c r="F75" s="171" t="s">
        <v>647</v>
      </c>
      <c r="G75" s="181">
        <v>4</v>
      </c>
    </row>
    <row r="76" s="171" customFormat="1" ht="17.4" spans="1:7">
      <c r="A76" s="177" t="s">
        <v>70</v>
      </c>
      <c r="B76" s="178">
        <f>VLOOKUP(A76,[4]Sheet3!B$1:C$169,2,0)</f>
        <v>2024010519</v>
      </c>
      <c r="C76" s="177" t="s">
        <v>677</v>
      </c>
      <c r="E76" s="171" t="s">
        <v>646</v>
      </c>
      <c r="F76" s="171" t="s">
        <v>647</v>
      </c>
      <c r="G76" s="177">
        <v>4</v>
      </c>
    </row>
    <row r="77" s="171" customFormat="1" ht="17.4" spans="1:7">
      <c r="A77" s="177" t="s">
        <v>70</v>
      </c>
      <c r="B77" s="178">
        <f>VLOOKUP(A77,[4]Sheet3!B$1:C$169,2,0)</f>
        <v>2024010519</v>
      </c>
      <c r="C77" s="177" t="s">
        <v>678</v>
      </c>
      <c r="E77" s="171" t="s">
        <v>646</v>
      </c>
      <c r="F77" s="171" t="s">
        <v>647</v>
      </c>
      <c r="G77" s="177">
        <v>1</v>
      </c>
    </row>
    <row r="78" s="171" customFormat="1" ht="17.4" spans="1:7">
      <c r="A78" s="177" t="s">
        <v>140</v>
      </c>
      <c r="B78" s="178">
        <f>VLOOKUP(A78,[4]Sheet3!B$1:C$169,2,0)</f>
        <v>2024010520</v>
      </c>
      <c r="C78" s="177" t="s">
        <v>679</v>
      </c>
      <c r="E78" s="171" t="s">
        <v>646</v>
      </c>
      <c r="F78" s="171" t="s">
        <v>647</v>
      </c>
      <c r="G78" s="177">
        <v>1</v>
      </c>
    </row>
    <row r="79" s="171" customFormat="1" ht="17.4" spans="1:7">
      <c r="A79" s="177" t="s">
        <v>140</v>
      </c>
      <c r="B79" s="178">
        <f>VLOOKUP(A79,[4]Sheet3!B$1:C$169,2,0)</f>
        <v>2024010520</v>
      </c>
      <c r="C79" s="183" t="s">
        <v>669</v>
      </c>
      <c r="E79" s="171" t="s">
        <v>646</v>
      </c>
      <c r="F79" s="171" t="s">
        <v>647</v>
      </c>
      <c r="G79" s="183">
        <v>6</v>
      </c>
    </row>
    <row r="80" s="171" customFormat="1" ht="17.4" spans="1:7">
      <c r="A80" s="177" t="s">
        <v>161</v>
      </c>
      <c r="B80" s="178">
        <f>VLOOKUP(A80,[4]Sheet3!B$1:C$169,2,0)</f>
        <v>2024010521</v>
      </c>
      <c r="C80" s="177" t="s">
        <v>657</v>
      </c>
      <c r="E80" s="171" t="s">
        <v>646</v>
      </c>
      <c r="F80" s="171" t="s">
        <v>647</v>
      </c>
      <c r="G80" s="177">
        <v>2</v>
      </c>
    </row>
    <row r="81" s="171" customFormat="1" ht="17.4" spans="1:7">
      <c r="A81" s="177" t="s">
        <v>161</v>
      </c>
      <c r="B81" s="178">
        <f>VLOOKUP(A81,[4]Sheet3!B$1:C$169,2,0)</f>
        <v>2024010521</v>
      </c>
      <c r="C81" s="183" t="s">
        <v>668</v>
      </c>
      <c r="E81" s="171" t="s">
        <v>646</v>
      </c>
      <c r="F81" s="171" t="s">
        <v>647</v>
      </c>
      <c r="G81" s="183">
        <v>6</v>
      </c>
    </row>
    <row r="82" s="171" customFormat="1" ht="17.4" spans="1:7">
      <c r="A82" s="177" t="s">
        <v>184</v>
      </c>
      <c r="B82" s="178">
        <f>VLOOKUP(A82,[4]Sheet3!B$1:C$169,2,0)</f>
        <v>2024010522</v>
      </c>
      <c r="C82" s="186" t="s">
        <v>680</v>
      </c>
      <c r="E82" s="171" t="s">
        <v>646</v>
      </c>
      <c r="F82" s="171" t="s">
        <v>647</v>
      </c>
      <c r="G82" s="187">
        <v>1</v>
      </c>
    </row>
    <row r="83" s="171" customFormat="1" ht="17.4" spans="1:7">
      <c r="A83" s="177" t="s">
        <v>184</v>
      </c>
      <c r="B83" s="178">
        <f>VLOOKUP(A83,[4]Sheet3!B$1:C$169,2,0)</f>
        <v>2024010522</v>
      </c>
      <c r="C83" s="183" t="s">
        <v>658</v>
      </c>
      <c r="E83" s="171" t="s">
        <v>646</v>
      </c>
      <c r="F83" s="171" t="s">
        <v>647</v>
      </c>
      <c r="G83" s="183">
        <v>4</v>
      </c>
    </row>
    <row r="84" s="171" customFormat="1" ht="17.4" spans="1:7">
      <c r="A84" s="177" t="s">
        <v>102</v>
      </c>
      <c r="B84" s="178">
        <f>VLOOKUP(A84,[4]Sheet3!B$1:C$169,2,0)</f>
        <v>2024010523</v>
      </c>
      <c r="C84" s="179" t="s">
        <v>652</v>
      </c>
      <c r="E84" s="171" t="s">
        <v>646</v>
      </c>
      <c r="F84" s="171" t="s">
        <v>647</v>
      </c>
      <c r="G84" s="179">
        <v>6</v>
      </c>
    </row>
    <row r="85" s="171" customFormat="1" ht="17.4" spans="1:7">
      <c r="A85" s="177" t="s">
        <v>102</v>
      </c>
      <c r="B85" s="178">
        <f>VLOOKUP(A85,[4]Sheet3!B$1:C$169,2,0)</f>
        <v>2024010523</v>
      </c>
      <c r="C85" s="183" t="s">
        <v>653</v>
      </c>
      <c r="E85" s="171" t="s">
        <v>646</v>
      </c>
      <c r="F85" s="171" t="s">
        <v>647</v>
      </c>
      <c r="G85" s="183">
        <v>2</v>
      </c>
    </row>
    <row r="86" s="171" customFormat="1" ht="17.4" spans="1:7">
      <c r="A86" s="177" t="s">
        <v>227</v>
      </c>
      <c r="B86" s="178">
        <f>VLOOKUP(A86,[4]Sheet3!B$1:C$169,2,0)</f>
        <v>2024010524</v>
      </c>
      <c r="C86" s="180" t="s">
        <v>656</v>
      </c>
      <c r="E86" s="171" t="s">
        <v>646</v>
      </c>
      <c r="F86" s="171" t="s">
        <v>647</v>
      </c>
      <c r="G86" s="184">
        <v>4</v>
      </c>
    </row>
    <row r="87" s="171" customFormat="1" ht="17.4" spans="1:7">
      <c r="A87" s="177" t="s">
        <v>56</v>
      </c>
      <c r="B87" s="178">
        <f>VLOOKUP(A87,[4]Sheet3!B$1:C$169,2,0)</f>
        <v>2024010525</v>
      </c>
      <c r="C87" s="179" t="s">
        <v>662</v>
      </c>
      <c r="E87" s="171" t="s">
        <v>646</v>
      </c>
      <c r="F87" s="171" t="s">
        <v>647</v>
      </c>
      <c r="G87" s="179">
        <v>6</v>
      </c>
    </row>
    <row r="88" s="171" customFormat="1" ht="17.4" spans="1:7">
      <c r="A88" s="177" t="s">
        <v>56</v>
      </c>
      <c r="B88" s="178">
        <f>VLOOKUP(A88,[4]Sheet3!B$1:C$169,2,0)</f>
        <v>2024010525</v>
      </c>
      <c r="C88" s="180" t="s">
        <v>650</v>
      </c>
      <c r="E88" s="171" t="s">
        <v>646</v>
      </c>
      <c r="F88" s="171" t="s">
        <v>647</v>
      </c>
      <c r="G88" s="182">
        <v>2</v>
      </c>
    </row>
    <row r="89" s="171" customFormat="1" ht="17.4" spans="1:7">
      <c r="A89" s="177" t="s">
        <v>341</v>
      </c>
      <c r="B89" s="178">
        <f>VLOOKUP(A89,[4]Sheet3!B$1:C$169,2,0)</f>
        <v>2024010526</v>
      </c>
      <c r="C89" s="177" t="s">
        <v>681</v>
      </c>
      <c r="E89" s="171" t="s">
        <v>646</v>
      </c>
      <c r="F89" s="171" t="s">
        <v>647</v>
      </c>
      <c r="G89" s="177">
        <v>2</v>
      </c>
    </row>
    <row r="90" s="171" customFormat="1" ht="17.4" spans="1:7">
      <c r="A90" s="177" t="s">
        <v>90</v>
      </c>
      <c r="B90" s="178">
        <f>VLOOKUP(A90,[4]Sheet3!B$1:C$169,2,0)</f>
        <v>2024010527</v>
      </c>
      <c r="C90" s="180" t="s">
        <v>650</v>
      </c>
      <c r="E90" s="171" t="s">
        <v>646</v>
      </c>
      <c r="F90" s="171" t="s">
        <v>647</v>
      </c>
      <c r="G90" s="182">
        <v>3</v>
      </c>
    </row>
    <row r="91" s="171" customFormat="1" ht="17.4" spans="1:7">
      <c r="A91" s="177" t="s">
        <v>236</v>
      </c>
      <c r="B91" s="178">
        <f>VLOOKUP(A91,[4]Sheet3!B$1:C$169,2,0)</f>
        <v>2024010528</v>
      </c>
      <c r="C91" s="180" t="s">
        <v>656</v>
      </c>
      <c r="E91" s="171" t="s">
        <v>646</v>
      </c>
      <c r="F91" s="171" t="s">
        <v>647</v>
      </c>
      <c r="G91" s="184">
        <v>1.75</v>
      </c>
    </row>
    <row r="92" s="171" customFormat="1" ht="17.4" spans="1:7">
      <c r="A92" s="177" t="s">
        <v>236</v>
      </c>
      <c r="B92" s="178">
        <f>VLOOKUP(A92,[4]Sheet3!B$1:C$169,2,0)</f>
        <v>2024010528</v>
      </c>
      <c r="C92" s="183" t="s">
        <v>675</v>
      </c>
      <c r="E92" s="171" t="s">
        <v>646</v>
      </c>
      <c r="F92" s="171" t="s">
        <v>647</v>
      </c>
      <c r="G92" s="183">
        <v>4</v>
      </c>
    </row>
    <row r="93" s="171" customFormat="1" ht="17.4" spans="1:7">
      <c r="A93" s="177" t="s">
        <v>346</v>
      </c>
      <c r="B93" s="178">
        <f>VLOOKUP(A93,[4]Sheet3!B$1:C$169,2,0)</f>
        <v>2024010529</v>
      </c>
      <c r="C93" s="180" t="s">
        <v>659</v>
      </c>
      <c r="E93" s="171" t="s">
        <v>646</v>
      </c>
      <c r="F93" s="171" t="s">
        <v>647</v>
      </c>
      <c r="G93" s="184">
        <v>1.5</v>
      </c>
    </row>
    <row r="94" s="171" customFormat="1" ht="17.4" spans="1:7">
      <c r="A94" s="177" t="s">
        <v>346</v>
      </c>
      <c r="B94" s="178">
        <f>VLOOKUP(A94,[4]Sheet3!B$1:C$169,2,0)</f>
        <v>2024010529</v>
      </c>
      <c r="C94" s="183" t="s">
        <v>666</v>
      </c>
      <c r="E94" s="171" t="s">
        <v>646</v>
      </c>
      <c r="F94" s="171" t="s">
        <v>647</v>
      </c>
      <c r="G94" s="183">
        <v>4</v>
      </c>
    </row>
    <row r="95" s="171" customFormat="1" ht="17.4" spans="1:7">
      <c r="A95" s="177" t="s">
        <v>339</v>
      </c>
      <c r="B95" s="178">
        <f>VLOOKUP(A95,[4]Sheet3!B$1:C$169,2,0)</f>
        <v>2024010533</v>
      </c>
      <c r="C95" s="180" t="s">
        <v>650</v>
      </c>
      <c r="E95" s="171" t="s">
        <v>646</v>
      </c>
      <c r="F95" s="171" t="s">
        <v>647</v>
      </c>
      <c r="G95" s="182">
        <v>3</v>
      </c>
    </row>
    <row r="96" s="171" customFormat="1" ht="17.4" spans="1:7">
      <c r="A96" s="177" t="s">
        <v>94</v>
      </c>
      <c r="B96" s="178">
        <f>VLOOKUP(A96,[4]Sheet3!B$1:C$169,2,0)</f>
        <v>2024010535</v>
      </c>
      <c r="C96" s="177" t="s">
        <v>682</v>
      </c>
      <c r="E96" s="171" t="s">
        <v>646</v>
      </c>
      <c r="F96" s="171" t="s">
        <v>647</v>
      </c>
      <c r="G96" s="177">
        <v>4</v>
      </c>
    </row>
    <row r="97" s="171" customFormat="1" ht="17.4" spans="1:7">
      <c r="A97" s="177" t="s">
        <v>683</v>
      </c>
      <c r="B97" s="178">
        <v>2024010535</v>
      </c>
      <c r="C97" s="180" t="s">
        <v>659</v>
      </c>
      <c r="E97" s="171" t="s">
        <v>646</v>
      </c>
      <c r="F97" s="171" t="s">
        <v>647</v>
      </c>
      <c r="G97" s="184">
        <v>2</v>
      </c>
    </row>
    <row r="98" s="171" customFormat="1" ht="17.4" spans="1:7">
      <c r="A98" s="177" t="s">
        <v>305</v>
      </c>
      <c r="B98" s="178">
        <v>2024010536</v>
      </c>
      <c r="C98" s="180" t="s">
        <v>649</v>
      </c>
      <c r="E98" s="171" t="s">
        <v>646</v>
      </c>
      <c r="F98" s="171" t="s">
        <v>647</v>
      </c>
      <c r="G98" s="181">
        <v>4</v>
      </c>
    </row>
    <row r="99" s="171" customFormat="1" ht="17.4" spans="1:7">
      <c r="A99" s="177" t="s">
        <v>89</v>
      </c>
      <c r="B99" s="178">
        <f>VLOOKUP(A99,[4]Sheet3!B$1:C$169,2,0)</f>
        <v>2024010538</v>
      </c>
      <c r="C99" s="180" t="s">
        <v>649</v>
      </c>
      <c r="E99" s="171" t="s">
        <v>646</v>
      </c>
      <c r="F99" s="171" t="s">
        <v>647</v>
      </c>
      <c r="G99" s="181">
        <v>4</v>
      </c>
    </row>
    <row r="100" s="171" customFormat="1" ht="17.4" spans="1:7">
      <c r="A100" s="177" t="s">
        <v>217</v>
      </c>
      <c r="B100" s="178">
        <f>VLOOKUP(A100,[4]Sheet3!B$1:C$169,2,0)</f>
        <v>2024010539</v>
      </c>
      <c r="C100" s="177" t="s">
        <v>657</v>
      </c>
      <c r="E100" s="171" t="s">
        <v>646</v>
      </c>
      <c r="F100" s="171" t="s">
        <v>647</v>
      </c>
      <c r="G100" s="177">
        <v>4</v>
      </c>
    </row>
    <row r="101" s="171" customFormat="1" ht="17.4" spans="1:7">
      <c r="A101" s="177" t="s">
        <v>217</v>
      </c>
      <c r="B101" s="178">
        <f>VLOOKUP(A101,[4]Sheet3!B$1:C$169,2,0)</f>
        <v>2024010539</v>
      </c>
      <c r="C101" s="183" t="s">
        <v>673</v>
      </c>
      <c r="E101" s="171" t="s">
        <v>646</v>
      </c>
      <c r="F101" s="171" t="s">
        <v>647</v>
      </c>
      <c r="G101" s="183">
        <v>2</v>
      </c>
    </row>
    <row r="102" s="171" customFormat="1" ht="17.4" spans="1:7">
      <c r="A102" s="177" t="s">
        <v>362</v>
      </c>
      <c r="B102" s="178">
        <f>VLOOKUP(A102,[4]Sheet3!B$1:C$169,2,0)</f>
        <v>2024010541</v>
      </c>
      <c r="C102" s="177" t="s">
        <v>684</v>
      </c>
      <c r="E102" s="171" t="s">
        <v>646</v>
      </c>
      <c r="F102" s="171" t="s">
        <v>647</v>
      </c>
      <c r="G102" s="177">
        <v>2</v>
      </c>
    </row>
    <row r="103" s="171" customFormat="1" ht="17.4" spans="1:7">
      <c r="A103" s="177" t="s">
        <v>220</v>
      </c>
      <c r="B103" s="178">
        <f>VLOOKUP(A103,[4]Sheet3!B$1:C$169,2,0)</f>
        <v>2024010543</v>
      </c>
      <c r="C103" s="177" t="s">
        <v>645</v>
      </c>
      <c r="E103" s="171" t="s">
        <v>646</v>
      </c>
      <c r="F103" s="171" t="s">
        <v>647</v>
      </c>
      <c r="G103" s="177">
        <v>2</v>
      </c>
    </row>
    <row r="104" s="171" customFormat="1" ht="17.4" spans="1:7">
      <c r="A104" s="177" t="s">
        <v>220</v>
      </c>
      <c r="B104" s="178">
        <f>VLOOKUP(A104,[4]Sheet3!B$1:C$169,2,0)</f>
        <v>2024010543</v>
      </c>
      <c r="C104" s="180" t="s">
        <v>656</v>
      </c>
      <c r="E104" s="171" t="s">
        <v>646</v>
      </c>
      <c r="F104" s="171" t="s">
        <v>647</v>
      </c>
      <c r="G104" s="184">
        <v>4</v>
      </c>
    </row>
    <row r="105" s="171" customFormat="1" ht="17.4" spans="1:7">
      <c r="A105" s="177" t="s">
        <v>212</v>
      </c>
      <c r="B105" s="178">
        <f>VLOOKUP(A105,[4]Sheet3!B$1:C$169,2,0)</f>
        <v>2024010544</v>
      </c>
      <c r="C105" s="180" t="s">
        <v>656</v>
      </c>
      <c r="E105" s="171" t="s">
        <v>646</v>
      </c>
      <c r="F105" s="171" t="s">
        <v>647</v>
      </c>
      <c r="G105" s="184">
        <v>3.5</v>
      </c>
    </row>
    <row r="106" s="171" customFormat="1" ht="17.4" spans="1:7">
      <c r="A106" s="177" t="s">
        <v>104</v>
      </c>
      <c r="B106" s="178">
        <f>VLOOKUP(A106,[4]Sheet3!B$1:C$169,2,0)</f>
        <v>2024010547</v>
      </c>
      <c r="C106" s="177" t="s">
        <v>681</v>
      </c>
      <c r="E106" s="171" t="s">
        <v>646</v>
      </c>
      <c r="F106" s="171" t="s">
        <v>647</v>
      </c>
      <c r="G106" s="177">
        <v>2</v>
      </c>
    </row>
    <row r="107" s="171" customFormat="1" ht="17.4" spans="1:7">
      <c r="A107" s="177" t="s">
        <v>128</v>
      </c>
      <c r="B107" s="178">
        <f>VLOOKUP(A107,[4]Sheet3!B$1:C$169,2,0)</f>
        <v>2024010549</v>
      </c>
      <c r="C107" s="180" t="s">
        <v>659</v>
      </c>
      <c r="E107" s="171" t="s">
        <v>646</v>
      </c>
      <c r="F107" s="171" t="s">
        <v>647</v>
      </c>
      <c r="G107" s="184">
        <v>1.5</v>
      </c>
    </row>
    <row r="108" s="171" customFormat="1" ht="17.4" spans="1:7">
      <c r="A108" s="177" t="s">
        <v>128</v>
      </c>
      <c r="B108" s="178">
        <f>VLOOKUP(A108,[4]Sheet3!B$1:C$169,2,0)</f>
        <v>2024010549</v>
      </c>
      <c r="C108" s="179" t="s">
        <v>662</v>
      </c>
      <c r="E108" s="171" t="s">
        <v>646</v>
      </c>
      <c r="F108" s="171" t="s">
        <v>647</v>
      </c>
      <c r="G108" s="179">
        <v>6</v>
      </c>
    </row>
    <row r="109" s="171" customFormat="1" ht="17.4" spans="1:7">
      <c r="A109" s="177" t="s">
        <v>76</v>
      </c>
      <c r="B109" s="178">
        <f>VLOOKUP(A109,[4]Sheet3!B$1:C$169,2,0)</f>
        <v>2024010550</v>
      </c>
      <c r="C109" s="179" t="s">
        <v>662</v>
      </c>
      <c r="E109" s="171" t="s">
        <v>646</v>
      </c>
      <c r="F109" s="171" t="s">
        <v>647</v>
      </c>
      <c r="G109" s="179">
        <v>6</v>
      </c>
    </row>
    <row r="110" s="171" customFormat="1" ht="17.4" spans="1:7">
      <c r="A110" s="177" t="s">
        <v>76</v>
      </c>
      <c r="B110" s="178">
        <f>VLOOKUP(A110,[4]Sheet3!B$1:C$169,2,0)</f>
        <v>2024010550</v>
      </c>
      <c r="C110" s="183" t="s">
        <v>668</v>
      </c>
      <c r="E110" s="171" t="s">
        <v>646</v>
      </c>
      <c r="F110" s="171" t="s">
        <v>647</v>
      </c>
      <c r="G110" s="183">
        <v>2</v>
      </c>
    </row>
    <row r="111" s="171" customFormat="1" ht="17.4" spans="1:7">
      <c r="A111" s="177" t="s">
        <v>264</v>
      </c>
      <c r="B111" s="178">
        <f>VLOOKUP(A111,[4]Sheet3!B$1:C$169,2,0)</f>
        <v>2024010551</v>
      </c>
      <c r="C111" s="177" t="s">
        <v>665</v>
      </c>
      <c r="E111" s="171" t="s">
        <v>646</v>
      </c>
      <c r="F111" s="171" t="s">
        <v>647</v>
      </c>
      <c r="G111" s="177">
        <v>2</v>
      </c>
    </row>
    <row r="112" s="171" customFormat="1" ht="17.4" spans="1:7">
      <c r="A112" s="177" t="s">
        <v>171</v>
      </c>
      <c r="B112" s="178">
        <f>VLOOKUP(A112,[4]Sheet3!B$1:C$169,2,0)</f>
        <v>2024010552</v>
      </c>
      <c r="C112" s="180" t="s">
        <v>649</v>
      </c>
      <c r="E112" s="171" t="s">
        <v>646</v>
      </c>
      <c r="F112" s="171" t="s">
        <v>647</v>
      </c>
      <c r="G112" s="181">
        <v>4</v>
      </c>
    </row>
    <row r="113" s="171" customFormat="1" ht="17.4" spans="1:7">
      <c r="A113" s="177" t="s">
        <v>74</v>
      </c>
      <c r="B113" s="178">
        <f>VLOOKUP(A113,[4]Sheet3!B$1:C$169,2,0)</f>
        <v>2024010553</v>
      </c>
      <c r="C113" s="179" t="s">
        <v>685</v>
      </c>
      <c r="E113" s="171" t="s">
        <v>646</v>
      </c>
      <c r="F113" s="171" t="s">
        <v>647</v>
      </c>
      <c r="G113" s="179">
        <v>5</v>
      </c>
    </row>
    <row r="114" s="171" customFormat="1" ht="17.4" spans="1:7">
      <c r="A114" s="177" t="s">
        <v>74</v>
      </c>
      <c r="B114" s="178">
        <f>VLOOKUP(A114,[4]Sheet3!B$1:C$169,2,0)</f>
        <v>2024010553</v>
      </c>
      <c r="C114" s="180" t="s">
        <v>650</v>
      </c>
      <c r="E114" s="171" t="s">
        <v>646</v>
      </c>
      <c r="F114" s="171" t="s">
        <v>647</v>
      </c>
      <c r="G114" s="182">
        <v>4</v>
      </c>
    </row>
    <row r="115" s="171" customFormat="1" ht="17.4" spans="1:7">
      <c r="A115" s="177" t="s">
        <v>93</v>
      </c>
      <c r="B115" s="178">
        <f>VLOOKUP(A115,[4]Sheet3!B$1:C$169,2,0)</f>
        <v>2024010555</v>
      </c>
      <c r="C115" s="180" t="s">
        <v>649</v>
      </c>
      <c r="E115" s="171" t="s">
        <v>646</v>
      </c>
      <c r="F115" s="171" t="s">
        <v>647</v>
      </c>
      <c r="G115" s="181">
        <v>4</v>
      </c>
    </row>
    <row r="116" s="171" customFormat="1" ht="17.4" spans="1:7">
      <c r="A116" s="177" t="s">
        <v>329</v>
      </c>
      <c r="B116" s="178">
        <f>VLOOKUP(A116,[4]Sheet3!B$1:C$169,2,0)</f>
        <v>2024010556</v>
      </c>
      <c r="C116" s="180" t="s">
        <v>649</v>
      </c>
      <c r="E116" s="171" t="s">
        <v>646</v>
      </c>
      <c r="F116" s="171" t="s">
        <v>647</v>
      </c>
      <c r="G116" s="181">
        <v>4</v>
      </c>
    </row>
    <row r="117" s="171" customFormat="1" ht="17.4" spans="1:7">
      <c r="A117" s="177" t="s">
        <v>238</v>
      </c>
      <c r="B117" s="178">
        <f>VLOOKUP(A117,[4]Sheet3!B$1:C$169,2,0)</f>
        <v>2024010557</v>
      </c>
      <c r="C117" s="183" t="s">
        <v>669</v>
      </c>
      <c r="E117" s="171" t="s">
        <v>646</v>
      </c>
      <c r="F117" s="171" t="s">
        <v>647</v>
      </c>
      <c r="G117" s="183">
        <v>6</v>
      </c>
    </row>
    <row r="118" s="171" customFormat="1" ht="17.4" spans="1:7">
      <c r="A118" s="177" t="s">
        <v>260</v>
      </c>
      <c r="B118" s="178">
        <f>VLOOKUP(A118,[4]Sheet3!B$1:C$169,2,0)</f>
        <v>2024010560</v>
      </c>
      <c r="C118" s="180" t="s">
        <v>656</v>
      </c>
      <c r="E118" s="171" t="s">
        <v>646</v>
      </c>
      <c r="F118" s="171" t="s">
        <v>647</v>
      </c>
      <c r="G118" s="184">
        <v>2</v>
      </c>
    </row>
    <row r="119" s="171" customFormat="1" ht="17.4" spans="1:7">
      <c r="A119" s="177" t="s">
        <v>260</v>
      </c>
      <c r="B119" s="178">
        <f>VLOOKUP(A119,[4]Sheet3!B$1:C$169,2,0)</f>
        <v>2024010560</v>
      </c>
      <c r="C119" s="183" t="s">
        <v>670</v>
      </c>
      <c r="E119" s="171" t="s">
        <v>646</v>
      </c>
      <c r="F119" s="171" t="s">
        <v>647</v>
      </c>
      <c r="G119" s="183">
        <v>4</v>
      </c>
    </row>
    <row r="120" s="171" customFormat="1" ht="17.4" spans="1:7">
      <c r="A120" s="177" t="s">
        <v>163</v>
      </c>
      <c r="B120" s="178">
        <f>VLOOKUP(A120,[4]Sheet3!B$1:C$169,2,0)</f>
        <v>2024010561</v>
      </c>
      <c r="C120" s="177" t="s">
        <v>686</v>
      </c>
      <c r="E120" s="171" t="s">
        <v>646</v>
      </c>
      <c r="F120" s="171" t="s">
        <v>647</v>
      </c>
      <c r="G120" s="177">
        <v>1</v>
      </c>
    </row>
    <row r="121" s="171" customFormat="1" ht="17.4" spans="1:7">
      <c r="A121" s="177" t="s">
        <v>163</v>
      </c>
      <c r="B121" s="178">
        <f>VLOOKUP(A121,[4]Sheet3!B$1:C$169,2,0)</f>
        <v>2024010561</v>
      </c>
      <c r="C121" s="180" t="s">
        <v>659</v>
      </c>
      <c r="E121" s="171" t="s">
        <v>646</v>
      </c>
      <c r="F121" s="171" t="s">
        <v>647</v>
      </c>
      <c r="G121" s="184">
        <v>3.5</v>
      </c>
    </row>
    <row r="122" s="171" customFormat="1" ht="17.4" spans="1:7">
      <c r="A122" s="177" t="s">
        <v>300</v>
      </c>
      <c r="B122" s="178">
        <f>VLOOKUP(A122,[4]Sheet3!B$1:C$169,2,0)</f>
        <v>2024010562</v>
      </c>
      <c r="C122" s="180" t="s">
        <v>649</v>
      </c>
      <c r="E122" s="171" t="s">
        <v>646</v>
      </c>
      <c r="F122" s="171" t="s">
        <v>647</v>
      </c>
      <c r="G122" s="181">
        <v>4</v>
      </c>
    </row>
    <row r="123" s="171" customFormat="1" ht="17.4" spans="1:7">
      <c r="A123" s="177" t="s">
        <v>337</v>
      </c>
      <c r="B123" s="178">
        <v>2024010563</v>
      </c>
      <c r="C123" s="180" t="s">
        <v>649</v>
      </c>
      <c r="E123" s="171" t="s">
        <v>646</v>
      </c>
      <c r="F123" s="171" t="s">
        <v>647</v>
      </c>
      <c r="G123" s="181">
        <v>2</v>
      </c>
    </row>
    <row r="124" s="171" customFormat="1" ht="17.4" spans="1:7">
      <c r="A124" s="177" t="s">
        <v>337</v>
      </c>
      <c r="B124" s="178">
        <v>2024010563</v>
      </c>
      <c r="C124" s="183" t="s">
        <v>675</v>
      </c>
      <c r="E124" s="171" t="s">
        <v>646</v>
      </c>
      <c r="F124" s="171" t="s">
        <v>647</v>
      </c>
      <c r="G124" s="183">
        <v>4</v>
      </c>
    </row>
    <row r="125" s="171" customFormat="1" ht="17.4" spans="1:7">
      <c r="A125" s="177" t="s">
        <v>274</v>
      </c>
      <c r="B125" s="178">
        <f>VLOOKUP(A125,[4]Sheet3!B$1:C$169,2,0)</f>
        <v>2024010567</v>
      </c>
      <c r="C125" s="180" t="s">
        <v>649</v>
      </c>
      <c r="E125" s="171" t="s">
        <v>646</v>
      </c>
      <c r="F125" s="171" t="s">
        <v>647</v>
      </c>
      <c r="G125" s="181">
        <v>4</v>
      </c>
    </row>
    <row r="126" s="171" customFormat="1" ht="17.4" spans="1:7">
      <c r="A126" s="177" t="s">
        <v>352</v>
      </c>
      <c r="B126" s="178">
        <f>VLOOKUP(A126,[4]Sheet3!B$1:C$169,2,0)</f>
        <v>2024010569</v>
      </c>
      <c r="C126" s="179" t="s">
        <v>687</v>
      </c>
      <c r="E126" s="171" t="s">
        <v>646</v>
      </c>
      <c r="F126" s="171" t="s">
        <v>647</v>
      </c>
      <c r="G126" s="179">
        <v>5</v>
      </c>
    </row>
    <row r="127" s="171" customFormat="1" ht="17.4" spans="1:7">
      <c r="A127" s="177" t="s">
        <v>352</v>
      </c>
      <c r="B127" s="178">
        <f>VLOOKUP(A127,[4]Sheet3!B$1:C$169,2,0)</f>
        <v>2024010569</v>
      </c>
      <c r="C127" s="183" t="s">
        <v>658</v>
      </c>
      <c r="E127" s="171" t="s">
        <v>646</v>
      </c>
      <c r="F127" s="171" t="s">
        <v>647</v>
      </c>
      <c r="G127" s="183">
        <v>2</v>
      </c>
    </row>
    <row r="128" s="171" customFormat="1" ht="17.4" spans="1:7">
      <c r="A128" s="177" t="s">
        <v>234</v>
      </c>
      <c r="B128" s="178">
        <f>VLOOKUP(A128,[4]Sheet3!B$1:C$169,2,0)</f>
        <v>2024010572</v>
      </c>
      <c r="C128" s="183" t="s">
        <v>663</v>
      </c>
      <c r="E128" s="171" t="s">
        <v>646</v>
      </c>
      <c r="F128" s="171" t="s">
        <v>647</v>
      </c>
      <c r="G128" s="183">
        <v>4</v>
      </c>
    </row>
    <row r="129" s="171" customFormat="1" ht="17.4" spans="1:7">
      <c r="A129" s="177" t="s">
        <v>156</v>
      </c>
      <c r="B129" s="178">
        <f>VLOOKUP(A129,[4]Sheet3!B$1:C$169,2,0)</f>
        <v>2024010573</v>
      </c>
      <c r="C129" s="180" t="s">
        <v>659</v>
      </c>
      <c r="E129" s="171" t="s">
        <v>646</v>
      </c>
      <c r="F129" s="171" t="s">
        <v>647</v>
      </c>
      <c r="G129" s="184">
        <v>1.75</v>
      </c>
    </row>
    <row r="130" s="171" customFormat="1" ht="17.4" spans="1:7">
      <c r="A130" s="177" t="s">
        <v>156</v>
      </c>
      <c r="B130" s="178">
        <f>VLOOKUP(A130,[4]Sheet3!B$1:C$169,2,0)</f>
        <v>2024010573</v>
      </c>
      <c r="C130" s="183" t="s">
        <v>666</v>
      </c>
      <c r="E130" s="171" t="s">
        <v>646</v>
      </c>
      <c r="F130" s="171" t="s">
        <v>647</v>
      </c>
      <c r="G130" s="183">
        <v>2</v>
      </c>
    </row>
    <row r="131" s="171" customFormat="1" ht="17.4" spans="1:7">
      <c r="A131" s="177" t="s">
        <v>309</v>
      </c>
      <c r="B131" s="184">
        <f>VLOOKUP(A131,[4]Sheet3!B$1:C$169,2,0)</f>
        <v>2024010574</v>
      </c>
      <c r="C131" s="179" t="s">
        <v>664</v>
      </c>
      <c r="E131" s="171" t="s">
        <v>646</v>
      </c>
      <c r="F131" s="171" t="s">
        <v>647</v>
      </c>
      <c r="G131" s="179">
        <v>5</v>
      </c>
    </row>
    <row r="132" s="171" customFormat="1" ht="17.4" spans="1:7">
      <c r="A132" s="177" t="s">
        <v>287</v>
      </c>
      <c r="B132" s="178">
        <f>VLOOKUP(A132,[4]Sheet3!B$1:C$169,2,0)</f>
        <v>2024010575</v>
      </c>
      <c r="C132" s="180" t="s">
        <v>649</v>
      </c>
      <c r="E132" s="171" t="s">
        <v>646</v>
      </c>
      <c r="F132" s="171" t="s">
        <v>647</v>
      </c>
      <c r="G132" s="181">
        <v>2</v>
      </c>
    </row>
    <row r="133" s="171" customFormat="1" ht="17.4" spans="1:7">
      <c r="A133" s="177" t="s">
        <v>287</v>
      </c>
      <c r="B133" s="178">
        <f>VLOOKUP(A133,[4]Sheet3!B$1:C$169,2,0)</f>
        <v>2024010575</v>
      </c>
      <c r="C133" s="183" t="s">
        <v>653</v>
      </c>
      <c r="E133" s="171" t="s">
        <v>646</v>
      </c>
      <c r="F133" s="171" t="s">
        <v>647</v>
      </c>
      <c r="G133" s="183">
        <v>4</v>
      </c>
    </row>
    <row r="134" s="171" customFormat="1" ht="17.4" spans="1:7">
      <c r="A134" s="177" t="s">
        <v>100</v>
      </c>
      <c r="B134" s="178">
        <f>VLOOKUP(A134,[4]Sheet3!B$1:C$169,2,0)</f>
        <v>2024010576</v>
      </c>
      <c r="C134" s="177" t="s">
        <v>660</v>
      </c>
      <c r="E134" s="171" t="s">
        <v>646</v>
      </c>
      <c r="F134" s="171" t="s">
        <v>647</v>
      </c>
      <c r="G134" s="177">
        <v>2</v>
      </c>
    </row>
    <row r="135" s="171" customFormat="1" ht="17.4" spans="1:7">
      <c r="A135" s="177" t="s">
        <v>96</v>
      </c>
      <c r="B135" s="178">
        <f>VLOOKUP(A135,[4]Sheet3!B$1:C$169,2,0)</f>
        <v>2024010577</v>
      </c>
      <c r="C135" s="179" t="s">
        <v>651</v>
      </c>
      <c r="E135" s="171" t="s">
        <v>646</v>
      </c>
      <c r="F135" s="171" t="s">
        <v>647</v>
      </c>
      <c r="G135" s="179">
        <v>2</v>
      </c>
    </row>
    <row r="136" s="171" customFormat="1" ht="17.4" spans="1:7">
      <c r="A136" s="177" t="s">
        <v>96</v>
      </c>
      <c r="B136" s="178">
        <f>VLOOKUP(A136,[4]Sheet3!B$1:C$169,2,0)</f>
        <v>2024010577</v>
      </c>
      <c r="C136" s="180" t="s">
        <v>650</v>
      </c>
      <c r="E136" s="171" t="s">
        <v>646</v>
      </c>
      <c r="F136" s="171" t="s">
        <v>647</v>
      </c>
      <c r="G136" s="182">
        <v>4</v>
      </c>
    </row>
    <row r="137" s="171" customFormat="1" ht="17.4" spans="1:7">
      <c r="A137" s="177" t="s">
        <v>63</v>
      </c>
      <c r="B137" s="178">
        <f>VLOOKUP(A137,[4]Sheet3!B$1:C$169,2,0)</f>
        <v>2024010578</v>
      </c>
      <c r="C137" s="179" t="s">
        <v>688</v>
      </c>
      <c r="E137" s="171" t="s">
        <v>646</v>
      </c>
      <c r="F137" s="171" t="s">
        <v>647</v>
      </c>
      <c r="G137" s="179">
        <v>2</v>
      </c>
    </row>
    <row r="138" s="171" customFormat="1" ht="17.4" spans="1:7">
      <c r="A138" s="177" t="s">
        <v>63</v>
      </c>
      <c r="B138" s="178">
        <f>VLOOKUP(A138,[4]Sheet3!B$1:C$169,2,0)</f>
        <v>2024010578</v>
      </c>
      <c r="C138" s="179" t="s">
        <v>664</v>
      </c>
      <c r="E138" s="171" t="s">
        <v>646</v>
      </c>
      <c r="F138" s="171" t="s">
        <v>647</v>
      </c>
      <c r="G138" s="179">
        <v>5</v>
      </c>
    </row>
    <row r="139" s="171" customFormat="1" ht="17.4" spans="1:7">
      <c r="A139" s="177" t="s">
        <v>124</v>
      </c>
      <c r="B139" s="178">
        <f>VLOOKUP(A139,[4]Sheet3!B$1:C$169,2,0)</f>
        <v>2024010579</v>
      </c>
      <c r="C139" s="180" t="s">
        <v>656</v>
      </c>
      <c r="E139" s="171" t="s">
        <v>646</v>
      </c>
      <c r="F139" s="171" t="s">
        <v>647</v>
      </c>
      <c r="G139" s="184">
        <v>2</v>
      </c>
    </row>
    <row r="140" s="171" customFormat="1" ht="17.4" spans="1:7">
      <c r="A140" s="177" t="s">
        <v>124</v>
      </c>
      <c r="B140" s="178">
        <f>VLOOKUP(A140,[4]Sheet3!B$1:C$169,2,0)</f>
        <v>2024010579</v>
      </c>
      <c r="C140" s="179" t="s">
        <v>651</v>
      </c>
      <c r="E140" s="171" t="s">
        <v>646</v>
      </c>
      <c r="F140" s="171" t="s">
        <v>647</v>
      </c>
      <c r="G140" s="179">
        <v>5</v>
      </c>
    </row>
    <row r="141" s="171" customFormat="1" ht="17.4" spans="1:7">
      <c r="A141" s="177" t="s">
        <v>132</v>
      </c>
      <c r="B141" s="178">
        <f>VLOOKUP(A141,[4]Sheet3!B$1:C$169,2,0)</f>
        <v>2024010580</v>
      </c>
      <c r="C141" s="180" t="s">
        <v>656</v>
      </c>
      <c r="E141" s="171" t="s">
        <v>646</v>
      </c>
      <c r="F141" s="171" t="s">
        <v>647</v>
      </c>
      <c r="G141" s="184">
        <v>2</v>
      </c>
    </row>
    <row r="142" s="171" customFormat="1" ht="17.4" spans="1:7">
      <c r="A142" s="177" t="s">
        <v>132</v>
      </c>
      <c r="B142" s="178">
        <f>VLOOKUP(A142,[4]Sheet3!B$1:C$169,2,0)</f>
        <v>2024010580</v>
      </c>
      <c r="C142" s="183" t="s">
        <v>670</v>
      </c>
      <c r="E142" s="171" t="s">
        <v>646</v>
      </c>
      <c r="F142" s="171" t="s">
        <v>647</v>
      </c>
      <c r="G142" s="183">
        <v>4</v>
      </c>
    </row>
    <row r="143" s="171" customFormat="1" ht="17.4" spans="1:7">
      <c r="A143" s="177" t="s">
        <v>112</v>
      </c>
      <c r="B143" s="178">
        <f>VLOOKUP(A143,[4]Sheet3!B$1:C$169,2,0)</f>
        <v>2024010581</v>
      </c>
      <c r="C143" s="180" t="s">
        <v>659</v>
      </c>
      <c r="E143" s="171" t="s">
        <v>646</v>
      </c>
      <c r="F143" s="171" t="s">
        <v>647</v>
      </c>
      <c r="G143" s="184">
        <v>2</v>
      </c>
    </row>
    <row r="144" s="171" customFormat="1" ht="17.4" spans="1:7">
      <c r="A144" s="177" t="s">
        <v>112</v>
      </c>
      <c r="B144" s="178">
        <f>VLOOKUP(A144,[4]Sheet3!B$1:C$169,2,0)</f>
        <v>2024010581</v>
      </c>
      <c r="C144" s="179" t="s">
        <v>651</v>
      </c>
      <c r="E144" s="171" t="s">
        <v>646</v>
      </c>
      <c r="F144" s="171" t="s">
        <v>647</v>
      </c>
      <c r="G144" s="179">
        <v>4</v>
      </c>
    </row>
    <row r="145" s="171" customFormat="1" ht="17.4" spans="1:7">
      <c r="A145" s="177" t="s">
        <v>54</v>
      </c>
      <c r="B145" s="178">
        <f>VLOOKUP(A145,[4]Sheet3!B$1:C$169,2,0)</f>
        <v>2024010582</v>
      </c>
      <c r="C145" s="180" t="s">
        <v>656</v>
      </c>
      <c r="E145" s="171" t="s">
        <v>646</v>
      </c>
      <c r="F145" s="171" t="s">
        <v>647</v>
      </c>
      <c r="G145" s="184">
        <v>2</v>
      </c>
    </row>
    <row r="146" s="171" customFormat="1" ht="17.4" spans="1:7">
      <c r="A146" s="177" t="s">
        <v>54</v>
      </c>
      <c r="B146" s="178">
        <f>VLOOKUP(A146,[4]Sheet3!B$1:C$169,2,0)</f>
        <v>2024010582</v>
      </c>
      <c r="C146" s="179" t="s">
        <v>651</v>
      </c>
      <c r="E146" s="171" t="s">
        <v>646</v>
      </c>
      <c r="F146" s="171" t="s">
        <v>647</v>
      </c>
      <c r="G146" s="179">
        <v>5</v>
      </c>
    </row>
    <row r="147" s="171" customFormat="1" ht="17.4" spans="1:7">
      <c r="A147" s="177" t="s">
        <v>144</v>
      </c>
      <c r="B147" s="178">
        <f>VLOOKUP(A147,[4]Sheet3!B$1:C$169,2,0)</f>
        <v>2024010583</v>
      </c>
      <c r="C147" s="180" t="s">
        <v>659</v>
      </c>
      <c r="E147" s="171" t="s">
        <v>646</v>
      </c>
      <c r="F147" s="171" t="s">
        <v>647</v>
      </c>
      <c r="G147" s="184">
        <v>4</v>
      </c>
    </row>
    <row r="148" s="171" customFormat="1" ht="17.4" spans="1:7">
      <c r="A148" s="177" t="s">
        <v>144</v>
      </c>
      <c r="B148" s="178">
        <f>VLOOKUP(A148,[4]Sheet3!B$1:C$169,2,0)</f>
        <v>2024010583</v>
      </c>
      <c r="C148" s="183" t="s">
        <v>668</v>
      </c>
      <c r="E148" s="171" t="s">
        <v>646</v>
      </c>
      <c r="F148" s="171" t="s">
        <v>647</v>
      </c>
      <c r="G148" s="183">
        <v>6</v>
      </c>
    </row>
    <row r="149" s="171" customFormat="1" ht="17.4" spans="1:7">
      <c r="A149" s="177" t="s">
        <v>61</v>
      </c>
      <c r="B149" s="178">
        <f>VLOOKUP(A149,[4]Sheet3!B$1:C$169,2,0)</f>
        <v>2024010584</v>
      </c>
      <c r="C149" s="179" t="s">
        <v>651</v>
      </c>
      <c r="E149" s="171" t="s">
        <v>646</v>
      </c>
      <c r="F149" s="171" t="s">
        <v>647</v>
      </c>
      <c r="G149" s="179">
        <v>3</v>
      </c>
    </row>
    <row r="150" s="171" customFormat="1" ht="17.4" spans="1:7">
      <c r="A150" s="177" t="s">
        <v>61</v>
      </c>
      <c r="B150" s="178">
        <f>VLOOKUP(A150,[4]Sheet3!B$1:C$169,2,0)</f>
        <v>2024010584</v>
      </c>
      <c r="C150" s="183" t="s">
        <v>669</v>
      </c>
      <c r="E150" s="171" t="s">
        <v>646</v>
      </c>
      <c r="F150" s="171" t="s">
        <v>647</v>
      </c>
      <c r="G150" s="183">
        <v>6</v>
      </c>
    </row>
    <row r="151" s="171" customFormat="1" ht="17.4" spans="1:7">
      <c r="A151" s="177" t="s">
        <v>80</v>
      </c>
      <c r="B151" s="182">
        <f>VLOOKUP(A151,[4]Sheet3!B$1:C$169,2,0)</f>
        <v>2024010585</v>
      </c>
      <c r="C151" s="180" t="s">
        <v>649</v>
      </c>
      <c r="E151" s="171" t="s">
        <v>646</v>
      </c>
      <c r="F151" s="171" t="s">
        <v>647</v>
      </c>
      <c r="G151" s="181">
        <v>4</v>
      </c>
    </row>
    <row r="152" s="171" customFormat="1" ht="17.4" spans="1:7">
      <c r="A152" s="177" t="s">
        <v>327</v>
      </c>
      <c r="B152" s="178">
        <f>VLOOKUP(A152,[4]Sheet3!B$1:C$169,2,0)</f>
        <v>2024010586</v>
      </c>
      <c r="C152" s="180" t="s">
        <v>656</v>
      </c>
      <c r="E152" s="171" t="s">
        <v>646</v>
      </c>
      <c r="F152" s="171" t="s">
        <v>647</v>
      </c>
      <c r="G152" s="184">
        <v>3.5</v>
      </c>
    </row>
    <row r="153" s="171" customFormat="1" ht="17.4" spans="1:7">
      <c r="A153" s="177" t="s">
        <v>367</v>
      </c>
      <c r="B153" s="178">
        <f>VLOOKUP(A153,[4]Sheet3!B$1:C$169,2,0)</f>
        <v>2024010587</v>
      </c>
      <c r="C153" s="179" t="s">
        <v>688</v>
      </c>
      <c r="E153" s="171" t="s">
        <v>646</v>
      </c>
      <c r="F153" s="171" t="s">
        <v>647</v>
      </c>
      <c r="G153" s="179">
        <v>5</v>
      </c>
    </row>
    <row r="154" s="171" customFormat="1" ht="17.4" spans="1:7">
      <c r="A154" s="177" t="s">
        <v>367</v>
      </c>
      <c r="B154" s="181">
        <f>VLOOKUP(A154,[4]Sheet3!B$1:C$169,2,0)</f>
        <v>2024010587</v>
      </c>
      <c r="C154" s="180" t="s">
        <v>656</v>
      </c>
      <c r="E154" s="171" t="s">
        <v>646</v>
      </c>
      <c r="F154" s="171" t="s">
        <v>647</v>
      </c>
      <c r="G154" s="184">
        <v>2</v>
      </c>
    </row>
    <row r="155" s="171" customFormat="1" ht="17.4" spans="1:7">
      <c r="A155" s="177" t="s">
        <v>146</v>
      </c>
      <c r="B155" s="178">
        <f>VLOOKUP(A155,[4]Sheet3!B$1:C$169,2,0)</f>
        <v>2024010588</v>
      </c>
      <c r="C155" s="180" t="s">
        <v>659</v>
      </c>
      <c r="E155" s="171" t="s">
        <v>646</v>
      </c>
      <c r="F155" s="171" t="s">
        <v>647</v>
      </c>
      <c r="G155" s="184">
        <v>3.5</v>
      </c>
    </row>
    <row r="156" s="171" customFormat="1" ht="17.4" spans="1:7">
      <c r="A156" s="177" t="s">
        <v>177</v>
      </c>
      <c r="B156" s="178">
        <f>VLOOKUP(A156,[4]Sheet3!B$1:C$169,2,0)</f>
        <v>2024010589</v>
      </c>
      <c r="C156" s="179" t="s">
        <v>651</v>
      </c>
      <c r="E156" s="171" t="s">
        <v>646</v>
      </c>
      <c r="F156" s="171" t="s">
        <v>647</v>
      </c>
      <c r="G156" s="179">
        <v>3</v>
      </c>
    </row>
    <row r="157" s="171" customFormat="1" ht="17.4" spans="1:7">
      <c r="A157" s="177" t="s">
        <v>52</v>
      </c>
      <c r="B157" s="178">
        <f>VLOOKUP(A157,[4]Sheet3!B$1:C$169,2,0)</f>
        <v>2024010590</v>
      </c>
      <c r="C157" s="179" t="s">
        <v>664</v>
      </c>
      <c r="E157" s="171" t="s">
        <v>646</v>
      </c>
      <c r="F157" s="171" t="s">
        <v>647</v>
      </c>
      <c r="G157" s="179">
        <v>5</v>
      </c>
    </row>
    <row r="158" s="171" customFormat="1" ht="17.4" spans="1:7">
      <c r="A158" s="177" t="s">
        <v>52</v>
      </c>
      <c r="B158" s="178">
        <f>VLOOKUP(A158,[4]Sheet3!B$1:C$169,2,0)</f>
        <v>2024010590</v>
      </c>
      <c r="C158" s="183" t="s">
        <v>658</v>
      </c>
      <c r="E158" s="171" t="s">
        <v>646</v>
      </c>
      <c r="F158" s="171" t="s">
        <v>647</v>
      </c>
      <c r="G158" s="183">
        <v>2</v>
      </c>
    </row>
    <row r="159" s="171" customFormat="1" ht="17.4" spans="1:7">
      <c r="A159" s="177" t="s">
        <v>246</v>
      </c>
      <c r="B159" s="178">
        <f>VLOOKUP(A159,[4]Sheet3!B$1:C$169,2,0)</f>
        <v>2024010591</v>
      </c>
      <c r="C159" s="180" t="s">
        <v>659</v>
      </c>
      <c r="E159" s="171" t="s">
        <v>646</v>
      </c>
      <c r="F159" s="171" t="s">
        <v>647</v>
      </c>
      <c r="G159" s="184">
        <v>2</v>
      </c>
    </row>
    <row r="160" s="171" customFormat="1" ht="17.4" spans="1:7">
      <c r="A160" s="177" t="s">
        <v>246</v>
      </c>
      <c r="B160" s="178">
        <f>VLOOKUP(A160,[4]Sheet3!B$1:C$169,2,0)</f>
        <v>2024010591</v>
      </c>
      <c r="C160" s="183" t="s">
        <v>653</v>
      </c>
      <c r="E160" s="171" t="s">
        <v>646</v>
      </c>
      <c r="F160" s="171" t="s">
        <v>647</v>
      </c>
      <c r="G160" s="183">
        <v>4</v>
      </c>
    </row>
    <row r="161" s="171" customFormat="1" ht="17.4" spans="1:7">
      <c r="A161" s="177" t="s">
        <v>285</v>
      </c>
      <c r="B161" s="178">
        <f>VLOOKUP(A161,[4]Sheet3!B$1:C$169,2,0)</f>
        <v>2024010592</v>
      </c>
      <c r="C161" s="177" t="s">
        <v>665</v>
      </c>
      <c r="E161" s="171" t="s">
        <v>646</v>
      </c>
      <c r="F161" s="171" t="s">
        <v>647</v>
      </c>
      <c r="G161" s="177">
        <v>1</v>
      </c>
    </row>
    <row r="162" s="171" customFormat="1" ht="17.4" spans="1:7">
      <c r="A162" s="177" t="s">
        <v>285</v>
      </c>
      <c r="B162" s="178">
        <f>VLOOKUP(A162,[4]Sheet3!B$1:C$169,2,0)</f>
        <v>2024010592</v>
      </c>
      <c r="C162" s="180" t="s">
        <v>649</v>
      </c>
      <c r="E162" s="171" t="s">
        <v>646</v>
      </c>
      <c r="F162" s="171" t="s">
        <v>647</v>
      </c>
      <c r="G162" s="181">
        <v>4</v>
      </c>
    </row>
    <row r="163" s="171" customFormat="1" ht="17.4" spans="1:7">
      <c r="A163" s="177" t="s">
        <v>85</v>
      </c>
      <c r="B163" s="178">
        <f>VLOOKUP(A163,[4]Sheet3!B$1:C$169,2,0)</f>
        <v>2024010593</v>
      </c>
      <c r="C163" s="180" t="s">
        <v>649</v>
      </c>
      <c r="E163" s="171" t="s">
        <v>646</v>
      </c>
      <c r="F163" s="171" t="s">
        <v>647</v>
      </c>
      <c r="G163" s="181">
        <v>2</v>
      </c>
    </row>
    <row r="164" s="171" customFormat="1" ht="17.4" spans="1:7">
      <c r="A164" s="177" t="s">
        <v>85</v>
      </c>
      <c r="B164" s="178">
        <f>VLOOKUP(A164,[4]Sheet3!B$1:C$169,2,0)</f>
        <v>2024010593</v>
      </c>
      <c r="C164" s="180" t="s">
        <v>659</v>
      </c>
      <c r="E164" s="171" t="s">
        <v>646</v>
      </c>
      <c r="F164" s="171" t="s">
        <v>647</v>
      </c>
      <c r="G164" s="184">
        <v>4</v>
      </c>
    </row>
    <row r="165" s="171" customFormat="1" ht="17.4" spans="1:7">
      <c r="A165" s="177" t="s">
        <v>230</v>
      </c>
      <c r="B165" s="178">
        <f>VLOOKUP(A165,[4]Sheet3!B$1:C$169,2,0)</f>
        <v>2024010594</v>
      </c>
      <c r="C165" s="177" t="s">
        <v>665</v>
      </c>
      <c r="E165" s="171" t="s">
        <v>646</v>
      </c>
      <c r="F165" s="171" t="s">
        <v>647</v>
      </c>
      <c r="G165" s="177">
        <v>2</v>
      </c>
    </row>
    <row r="166" s="171" customFormat="1" ht="17.4" spans="1:7">
      <c r="A166" s="177" t="s">
        <v>262</v>
      </c>
      <c r="B166" s="178">
        <f>VLOOKUP(A166,[4]Sheet3!B$1:C$169,2,0)</f>
        <v>2024010595</v>
      </c>
      <c r="C166" s="179" t="s">
        <v>651</v>
      </c>
      <c r="E166" s="171" t="s">
        <v>646</v>
      </c>
      <c r="F166" s="171" t="s">
        <v>647</v>
      </c>
      <c r="G166" s="179">
        <v>6</v>
      </c>
    </row>
    <row r="167" s="171" customFormat="1" ht="17.4" spans="1:7">
      <c r="A167" s="177" t="s">
        <v>262</v>
      </c>
      <c r="B167" s="178">
        <f>VLOOKUP(A167,[4]Sheet3!B$1:C$169,2,0)</f>
        <v>2024010595</v>
      </c>
      <c r="C167" s="183" t="s">
        <v>666</v>
      </c>
      <c r="E167" s="171" t="s">
        <v>646</v>
      </c>
      <c r="F167" s="171" t="s">
        <v>647</v>
      </c>
      <c r="G167" s="183">
        <v>2</v>
      </c>
    </row>
    <row r="168" s="171" customFormat="1" ht="17.4" spans="1:7">
      <c r="A168" s="177" t="s">
        <v>69</v>
      </c>
      <c r="B168" s="178">
        <f>VLOOKUP(A168,[4]Sheet3!B$1:C$169,2,0)</f>
        <v>2024010599</v>
      </c>
      <c r="C168" s="177" t="s">
        <v>682</v>
      </c>
      <c r="E168" s="171" t="s">
        <v>646</v>
      </c>
      <c r="F168" s="171" t="s">
        <v>647</v>
      </c>
      <c r="G168" s="177">
        <v>2</v>
      </c>
    </row>
    <row r="169" s="171" customFormat="1" ht="17.4" spans="1:7">
      <c r="A169" s="177" t="s">
        <v>69</v>
      </c>
      <c r="B169" s="178">
        <f>VLOOKUP(A169,[4]Sheet3!B$1:C$169,2,0)</f>
        <v>2024010599</v>
      </c>
      <c r="C169" s="179" t="s">
        <v>651</v>
      </c>
      <c r="E169" s="171" t="s">
        <v>646</v>
      </c>
      <c r="F169" s="171" t="s">
        <v>647</v>
      </c>
      <c r="G169" s="179">
        <v>4</v>
      </c>
    </row>
    <row r="170" s="171" customFormat="1" ht="17.4" spans="1:7">
      <c r="A170" s="177" t="s">
        <v>182</v>
      </c>
      <c r="B170" s="178">
        <f>VLOOKUP(A170,[4]Sheet3!B$1:C$169,2,0)</f>
        <v>2024010601</v>
      </c>
      <c r="C170" s="179" t="s">
        <v>651</v>
      </c>
      <c r="E170" s="171" t="s">
        <v>646</v>
      </c>
      <c r="F170" s="171" t="s">
        <v>647</v>
      </c>
      <c r="G170" s="179">
        <v>4</v>
      </c>
    </row>
    <row r="171" s="171" customFormat="1" ht="17.4" spans="1:7">
      <c r="A171" s="177" t="s">
        <v>322</v>
      </c>
      <c r="B171" s="178">
        <f>VLOOKUP(A171,[4]Sheet3!B$1:C$169,2,0)</f>
        <v>2024010602</v>
      </c>
      <c r="C171" s="177" t="s">
        <v>689</v>
      </c>
      <c r="E171" s="171" t="s">
        <v>646</v>
      </c>
      <c r="F171" s="171" t="s">
        <v>647</v>
      </c>
      <c r="G171" s="177">
        <v>2</v>
      </c>
    </row>
    <row r="172" s="171" customFormat="1" ht="17.4" spans="1:7">
      <c r="A172" s="177" t="s">
        <v>268</v>
      </c>
      <c r="B172" s="178">
        <f>VLOOKUP(A172,[4]Sheet3!B$1:C$169,2,0)</f>
        <v>2024010603</v>
      </c>
      <c r="C172" s="177" t="s">
        <v>671</v>
      </c>
      <c r="E172" s="171" t="s">
        <v>646</v>
      </c>
      <c r="F172" s="171" t="s">
        <v>647</v>
      </c>
      <c r="G172" s="177">
        <v>4</v>
      </c>
    </row>
    <row r="173" s="171" customFormat="1" ht="17.4" spans="1:7">
      <c r="A173" s="177" t="s">
        <v>228</v>
      </c>
      <c r="B173" s="178">
        <v>2024010604</v>
      </c>
      <c r="C173" s="177" t="s">
        <v>645</v>
      </c>
      <c r="E173" s="171" t="s">
        <v>646</v>
      </c>
      <c r="F173" s="171" t="s">
        <v>647</v>
      </c>
      <c r="G173" s="177">
        <v>2</v>
      </c>
    </row>
    <row r="174" s="171" customFormat="1" ht="17.4" spans="1:7">
      <c r="A174" s="177" t="s">
        <v>228</v>
      </c>
      <c r="B174" s="178">
        <v>2024010604</v>
      </c>
      <c r="C174" s="188" t="s">
        <v>690</v>
      </c>
      <c r="E174" s="171" t="s">
        <v>646</v>
      </c>
      <c r="F174" s="171" t="s">
        <v>647</v>
      </c>
      <c r="G174" s="188">
        <v>4</v>
      </c>
    </row>
    <row r="175" s="171" customFormat="1" ht="17.4" spans="1:7">
      <c r="A175" s="177" t="s">
        <v>106</v>
      </c>
      <c r="B175" s="178">
        <f>VLOOKUP(A175,[4]Sheet3!B$1:C$169,2,0)</f>
        <v>2024010605</v>
      </c>
      <c r="C175" s="180" t="s">
        <v>659</v>
      </c>
      <c r="E175" s="171" t="s">
        <v>646</v>
      </c>
      <c r="F175" s="171" t="s">
        <v>647</v>
      </c>
      <c r="G175" s="184">
        <v>2</v>
      </c>
    </row>
    <row r="176" s="171" customFormat="1" ht="17.4" spans="1:7">
      <c r="A176" s="177" t="s">
        <v>106</v>
      </c>
      <c r="B176" s="178">
        <f>VLOOKUP(A176,[4]Sheet3!B$1:C$169,2,0)</f>
        <v>2024010605</v>
      </c>
      <c r="C176" s="179" t="s">
        <v>664</v>
      </c>
      <c r="E176" s="171" t="s">
        <v>646</v>
      </c>
      <c r="F176" s="171" t="s">
        <v>647</v>
      </c>
      <c r="G176" s="179">
        <v>6</v>
      </c>
    </row>
    <row r="177" s="171" customFormat="1" ht="17.4" spans="1:7">
      <c r="A177" s="177" t="s">
        <v>188</v>
      </c>
      <c r="B177" s="178">
        <f>VLOOKUP(A177,[4]Sheet3!B$1:C$169,2,0)</f>
        <v>2024010606</v>
      </c>
      <c r="C177" s="180" t="s">
        <v>659</v>
      </c>
      <c r="E177" s="171" t="s">
        <v>646</v>
      </c>
      <c r="F177" s="171" t="s">
        <v>647</v>
      </c>
      <c r="G177" s="184">
        <v>4</v>
      </c>
    </row>
    <row r="178" s="171" customFormat="1" ht="17.4" spans="1:7">
      <c r="A178" s="177" t="s">
        <v>97</v>
      </c>
      <c r="B178" s="178">
        <f>VLOOKUP(A178,[4]Sheet3!B$1:C$169,2,0)</f>
        <v>2024010607</v>
      </c>
      <c r="C178" s="189" t="s">
        <v>649</v>
      </c>
      <c r="E178" s="171" t="s">
        <v>646</v>
      </c>
      <c r="F178" s="171" t="s">
        <v>647</v>
      </c>
      <c r="G178" s="180">
        <v>2</v>
      </c>
    </row>
    <row r="179" s="171" customFormat="1" ht="17.4" spans="1:7">
      <c r="A179" s="177" t="s">
        <v>97</v>
      </c>
      <c r="B179" s="178">
        <f>VLOOKUP(A179,[4]Sheet3!B$1:C$169,2,0)</f>
        <v>2024010607</v>
      </c>
      <c r="C179" s="183" t="s">
        <v>668</v>
      </c>
      <c r="E179" s="171" t="s">
        <v>646</v>
      </c>
      <c r="F179" s="171" t="s">
        <v>647</v>
      </c>
      <c r="G179" s="183">
        <v>6</v>
      </c>
    </row>
    <row r="180" s="171" customFormat="1" ht="17.4" spans="1:7">
      <c r="A180" s="177" t="s">
        <v>59</v>
      </c>
      <c r="B180" s="178">
        <f>VLOOKUP(A180,[4]Sheet3!B$1:C$169,2,0)</f>
        <v>2024010608</v>
      </c>
      <c r="C180" s="179" t="s">
        <v>691</v>
      </c>
      <c r="E180" s="171" t="s">
        <v>646</v>
      </c>
      <c r="F180" s="171" t="s">
        <v>647</v>
      </c>
      <c r="G180" s="179">
        <v>6</v>
      </c>
    </row>
    <row r="181" s="171" customFormat="1" ht="17.4" spans="1:7">
      <c r="A181" s="177" t="s">
        <v>59</v>
      </c>
      <c r="B181" s="178">
        <f>VLOOKUP(A181,[4]Sheet3!B$1:C$169,2,0)</f>
        <v>2024010608</v>
      </c>
      <c r="C181" s="180" t="s">
        <v>650</v>
      </c>
      <c r="E181" s="171" t="s">
        <v>646</v>
      </c>
      <c r="F181" s="171" t="s">
        <v>647</v>
      </c>
      <c r="G181" s="182">
        <v>2</v>
      </c>
    </row>
    <row r="182" s="171" customFormat="1" ht="17.4" spans="1:7">
      <c r="A182" s="177" t="s">
        <v>269</v>
      </c>
      <c r="B182" s="178">
        <f>VLOOKUP(A182,[4]Sheet3!B$1:C$169,2,0)</f>
        <v>2024010610</v>
      </c>
      <c r="C182" s="180" t="s">
        <v>656</v>
      </c>
      <c r="E182" s="171" t="s">
        <v>646</v>
      </c>
      <c r="F182" s="171" t="s">
        <v>647</v>
      </c>
      <c r="G182" s="184">
        <v>2</v>
      </c>
    </row>
    <row r="183" s="171" customFormat="1" ht="17.4" spans="1:7">
      <c r="A183" s="177" t="s">
        <v>269</v>
      </c>
      <c r="B183" s="178">
        <f>VLOOKUP(A183,[4]Sheet3!B$1:C$169,2,0)</f>
        <v>2024010610</v>
      </c>
      <c r="C183" s="179" t="s">
        <v>692</v>
      </c>
      <c r="E183" s="171" t="s">
        <v>646</v>
      </c>
      <c r="F183" s="171" t="s">
        <v>647</v>
      </c>
      <c r="G183" s="179">
        <v>6</v>
      </c>
    </row>
    <row r="184" s="171" customFormat="1" ht="17.4" spans="1:7">
      <c r="A184" s="177" t="s">
        <v>136</v>
      </c>
      <c r="B184" s="178">
        <f>VLOOKUP(A184,[4]Sheet3!B$1:C$169,2,0)</f>
        <v>2024010611</v>
      </c>
      <c r="C184" s="180" t="s">
        <v>649</v>
      </c>
      <c r="E184" s="171" t="s">
        <v>646</v>
      </c>
      <c r="F184" s="171" t="s">
        <v>647</v>
      </c>
      <c r="G184" s="181">
        <v>2</v>
      </c>
    </row>
    <row r="185" s="171" customFormat="1" ht="17.4" spans="1:7">
      <c r="A185" s="177" t="s">
        <v>136</v>
      </c>
      <c r="B185" s="178">
        <f>VLOOKUP(A185,[4]Sheet3!B$1:C$169,2,0)</f>
        <v>2024010611</v>
      </c>
      <c r="C185" s="183" t="s">
        <v>666</v>
      </c>
      <c r="E185" s="171" t="s">
        <v>646</v>
      </c>
      <c r="F185" s="171" t="s">
        <v>647</v>
      </c>
      <c r="G185" s="183">
        <v>4</v>
      </c>
    </row>
    <row r="186" s="171" customFormat="1" ht="17.4" spans="1:7">
      <c r="A186" s="177" t="s">
        <v>298</v>
      </c>
      <c r="B186" s="178">
        <f>VLOOKUP(A186,[4]Sheet3!B$1:C$169,2,0)</f>
        <v>2024010612</v>
      </c>
      <c r="C186" s="177" t="s">
        <v>665</v>
      </c>
      <c r="E186" s="171" t="s">
        <v>646</v>
      </c>
      <c r="F186" s="171" t="s">
        <v>647</v>
      </c>
      <c r="G186" s="177">
        <v>2</v>
      </c>
    </row>
    <row r="187" s="171" customFormat="1" ht="17.4" spans="1:7">
      <c r="A187" s="177" t="s">
        <v>299</v>
      </c>
      <c r="B187" s="178">
        <f>VLOOKUP(A187,[4]Sheet3!B$1:C$169,2,0)</f>
        <v>2024010613</v>
      </c>
      <c r="C187" s="177" t="s">
        <v>693</v>
      </c>
      <c r="E187" s="171" t="s">
        <v>646</v>
      </c>
      <c r="F187" s="171" t="s">
        <v>647</v>
      </c>
      <c r="G187" s="177">
        <v>2</v>
      </c>
    </row>
    <row r="188" s="171" customFormat="1" ht="17.4" spans="1:7">
      <c r="A188" s="177" t="s">
        <v>299</v>
      </c>
      <c r="B188" s="178">
        <f>VLOOKUP(A188,[4]Sheet3!B$1:C$169,2,0)</f>
        <v>2024010613</v>
      </c>
      <c r="C188" s="179" t="s">
        <v>652</v>
      </c>
      <c r="E188" s="171" t="s">
        <v>646</v>
      </c>
      <c r="F188" s="171" t="s">
        <v>647</v>
      </c>
      <c r="G188" s="179">
        <v>6</v>
      </c>
    </row>
    <row r="189" s="171" customFormat="1" ht="17.4" spans="1:7">
      <c r="A189" s="177" t="s">
        <v>169</v>
      </c>
      <c r="B189" s="178">
        <f>VLOOKUP(A189,[4]Sheet3!B$1:C$169,2,0)</f>
        <v>2024010614</v>
      </c>
      <c r="C189" s="180" t="s">
        <v>650</v>
      </c>
      <c r="E189" s="171" t="s">
        <v>646</v>
      </c>
      <c r="F189" s="171" t="s">
        <v>647</v>
      </c>
      <c r="G189" s="182">
        <v>2</v>
      </c>
    </row>
    <row r="190" s="171" customFormat="1" ht="17.4" spans="1:7">
      <c r="A190" s="177" t="s">
        <v>169</v>
      </c>
      <c r="B190" s="178">
        <f>VLOOKUP(A190,[4]Sheet3!B$1:C$169,2,0)</f>
        <v>2024010614</v>
      </c>
      <c r="C190" s="183" t="s">
        <v>670</v>
      </c>
      <c r="E190" s="171" t="s">
        <v>646</v>
      </c>
      <c r="F190" s="171" t="s">
        <v>647</v>
      </c>
      <c r="G190" s="172">
        <v>4</v>
      </c>
    </row>
    <row r="191" s="171" customFormat="1" ht="17.4" spans="1:7">
      <c r="A191" s="177" t="s">
        <v>281</v>
      </c>
      <c r="B191" s="178">
        <f>VLOOKUP(A191,[4]Sheet3!B$1:C$169,2,0)</f>
        <v>2024010615</v>
      </c>
      <c r="C191" s="180" t="s">
        <v>656</v>
      </c>
      <c r="E191" s="171" t="s">
        <v>646</v>
      </c>
      <c r="F191" s="171" t="s">
        <v>647</v>
      </c>
      <c r="G191" s="184">
        <v>2</v>
      </c>
    </row>
    <row r="192" s="171" customFormat="1" ht="17.4" spans="1:7">
      <c r="A192" s="177" t="s">
        <v>281</v>
      </c>
      <c r="B192" s="178">
        <f>VLOOKUP(A192,[4]Sheet3!B$1:C$169,2,0)</f>
        <v>2024010615</v>
      </c>
      <c r="C192" s="180" t="s">
        <v>649</v>
      </c>
      <c r="E192" s="171" t="s">
        <v>646</v>
      </c>
      <c r="F192" s="171" t="s">
        <v>647</v>
      </c>
      <c r="G192" s="181">
        <v>4</v>
      </c>
    </row>
    <row r="193" s="171" customFormat="1" ht="17.4" spans="1:7">
      <c r="A193" s="177" t="s">
        <v>256</v>
      </c>
      <c r="B193" s="178">
        <f>VLOOKUP(A193,[4]Sheet3!B$1:C$169,2,0)</f>
        <v>2024010616</v>
      </c>
      <c r="C193" s="180" t="s">
        <v>659</v>
      </c>
      <c r="E193" s="171" t="s">
        <v>646</v>
      </c>
      <c r="F193" s="171" t="s">
        <v>647</v>
      </c>
      <c r="G193" s="184">
        <v>2</v>
      </c>
    </row>
    <row r="194" s="171" customFormat="1" ht="17.4" spans="1:7">
      <c r="A194" s="177" t="s">
        <v>256</v>
      </c>
      <c r="B194" s="178">
        <f>VLOOKUP(A194,[4]Sheet3!B$1:C$169,2,0)</f>
        <v>2024010616</v>
      </c>
      <c r="C194" s="183" t="s">
        <v>663</v>
      </c>
      <c r="E194" s="171" t="s">
        <v>646</v>
      </c>
      <c r="F194" s="171" t="s">
        <v>647</v>
      </c>
      <c r="G194" s="183">
        <v>4</v>
      </c>
    </row>
    <row r="195" s="171" customFormat="1" ht="17.4" spans="1:7">
      <c r="A195" s="177" t="s">
        <v>58</v>
      </c>
      <c r="B195" s="178">
        <f>VLOOKUP(A195,[4]Sheet3!B$1:C$169,2,0)</f>
        <v>2024010617</v>
      </c>
      <c r="C195" s="179" t="s">
        <v>685</v>
      </c>
      <c r="E195" s="171" t="s">
        <v>646</v>
      </c>
      <c r="F195" s="171" t="s">
        <v>647</v>
      </c>
      <c r="G195" s="179">
        <v>2</v>
      </c>
    </row>
    <row r="196" s="171" customFormat="1" ht="17.4" spans="1:7">
      <c r="A196" s="177" t="s">
        <v>58</v>
      </c>
      <c r="B196" s="178">
        <f>VLOOKUP(A196,[4]Sheet3!B$1:C$169,2,0)</f>
        <v>2024010617</v>
      </c>
      <c r="C196" s="179" t="s">
        <v>662</v>
      </c>
      <c r="E196" s="171" t="s">
        <v>646</v>
      </c>
      <c r="F196" s="171" t="s">
        <v>647</v>
      </c>
      <c r="G196" s="179">
        <v>6</v>
      </c>
    </row>
    <row r="197" s="171" customFormat="1" ht="17.4" spans="1:7">
      <c r="A197" s="177" t="s">
        <v>168</v>
      </c>
      <c r="B197" s="178">
        <f>VLOOKUP(A197,[4]Sheet3!B$1:C$169,2,0)</f>
        <v>2024010620</v>
      </c>
      <c r="C197" s="180" t="s">
        <v>659</v>
      </c>
      <c r="E197" s="171" t="s">
        <v>646</v>
      </c>
      <c r="F197" s="171" t="s">
        <v>647</v>
      </c>
      <c r="G197" s="184">
        <v>3.5</v>
      </c>
    </row>
    <row r="198" s="171" customFormat="1" ht="17.4" spans="1:7">
      <c r="A198" s="177" t="s">
        <v>280</v>
      </c>
      <c r="B198" s="178">
        <f>VLOOKUP(A198,[4]Sheet3!B$1:C$169,2,0)</f>
        <v>2024010622</v>
      </c>
      <c r="C198" s="180" t="s">
        <v>656</v>
      </c>
      <c r="E198" s="171" t="s">
        <v>646</v>
      </c>
      <c r="F198" s="171" t="s">
        <v>647</v>
      </c>
      <c r="G198" s="184">
        <v>4</v>
      </c>
    </row>
    <row r="199" s="171" customFormat="1" ht="17.4" spans="1:7">
      <c r="A199" s="177" t="s">
        <v>78</v>
      </c>
      <c r="B199" s="178">
        <f>VLOOKUP(A199,[4]Sheet3!B$1:C$169,2,0)</f>
        <v>2024010623</v>
      </c>
      <c r="C199" s="177" t="s">
        <v>671</v>
      </c>
      <c r="E199" s="171" t="s">
        <v>646</v>
      </c>
      <c r="F199" s="171" t="s">
        <v>647</v>
      </c>
      <c r="G199" s="177">
        <v>2</v>
      </c>
    </row>
    <row r="200" s="171" customFormat="1" ht="17.4" spans="1:7">
      <c r="A200" s="177" t="s">
        <v>78</v>
      </c>
      <c r="B200" s="184">
        <f>VLOOKUP(A200,[4]Sheet3!B$1:C$169,2,0)</f>
        <v>2024010623</v>
      </c>
      <c r="C200" s="183" t="s">
        <v>653</v>
      </c>
      <c r="E200" s="171" t="s">
        <v>646</v>
      </c>
      <c r="F200" s="171" t="s">
        <v>647</v>
      </c>
      <c r="G200" s="183">
        <v>4</v>
      </c>
    </row>
    <row r="201" s="171" customFormat="1" ht="17.4" spans="1:7">
      <c r="A201" s="177" t="s">
        <v>88</v>
      </c>
      <c r="B201" s="178">
        <f>VLOOKUP(A201,[4]Sheet3!B$1:C$169,2,0)</f>
        <v>2024010625</v>
      </c>
      <c r="C201" s="180" t="s">
        <v>649</v>
      </c>
      <c r="E201" s="171" t="s">
        <v>646</v>
      </c>
      <c r="F201" s="171" t="s">
        <v>647</v>
      </c>
      <c r="G201" s="181">
        <v>2</v>
      </c>
    </row>
    <row r="202" s="171" customFormat="1" ht="17.4" spans="1:7">
      <c r="A202" s="177" t="s">
        <v>88</v>
      </c>
      <c r="B202" s="178">
        <f>VLOOKUP(A202,[4]Sheet3!B$1:C$169,2,0)</f>
        <v>2024010625</v>
      </c>
      <c r="C202" s="180" t="s">
        <v>650</v>
      </c>
      <c r="E202" s="171" t="s">
        <v>646</v>
      </c>
      <c r="F202" s="171" t="s">
        <v>647</v>
      </c>
      <c r="G202" s="182">
        <v>4</v>
      </c>
    </row>
    <row r="203" s="171" customFormat="1" ht="17.4" spans="1:7">
      <c r="A203" s="177" t="s">
        <v>67</v>
      </c>
      <c r="B203" s="178">
        <f>VLOOKUP(A203,[4]Sheet3!B$1:C$169,2,0)</f>
        <v>2024010626</v>
      </c>
      <c r="C203" s="180" t="s">
        <v>649</v>
      </c>
      <c r="E203" s="171" t="s">
        <v>646</v>
      </c>
      <c r="F203" s="171" t="s">
        <v>647</v>
      </c>
      <c r="G203" s="181">
        <v>2</v>
      </c>
    </row>
    <row r="204" s="171" customFormat="1" ht="17.4" spans="1:7">
      <c r="A204" s="177" t="s">
        <v>67</v>
      </c>
      <c r="B204" s="178">
        <f>VLOOKUP(A204,[4]Sheet3!B$1:C$169,2,0)</f>
        <v>2024010626</v>
      </c>
      <c r="C204" s="180" t="s">
        <v>659</v>
      </c>
      <c r="E204" s="171" t="s">
        <v>646</v>
      </c>
      <c r="F204" s="171" t="s">
        <v>647</v>
      </c>
      <c r="G204" s="184">
        <v>4</v>
      </c>
    </row>
    <row r="205" s="171" customFormat="1" ht="17.4" spans="1:7">
      <c r="A205" s="177" t="s">
        <v>173</v>
      </c>
      <c r="B205" s="178">
        <f>VLOOKUP(A205,[4]Sheet3!B$1:C$169,2,0)</f>
        <v>2024010627</v>
      </c>
      <c r="C205" s="177" t="s">
        <v>694</v>
      </c>
      <c r="E205" s="171" t="s">
        <v>646</v>
      </c>
      <c r="F205" s="171" t="s">
        <v>647</v>
      </c>
      <c r="G205" s="177">
        <v>4</v>
      </c>
    </row>
    <row r="206" s="171" customFormat="1" ht="17.4" spans="1:7">
      <c r="A206" s="177" t="s">
        <v>173</v>
      </c>
      <c r="B206" s="178">
        <f>VLOOKUP(A206,[4]Sheet3!B$1:C$169,2,0)</f>
        <v>2024010627</v>
      </c>
      <c r="C206" s="180" t="s">
        <v>656</v>
      </c>
      <c r="E206" s="171" t="s">
        <v>646</v>
      </c>
      <c r="F206" s="171" t="s">
        <v>647</v>
      </c>
      <c r="G206" s="184">
        <v>3.8</v>
      </c>
    </row>
    <row r="207" s="171" customFormat="1" ht="17.4" spans="1:7">
      <c r="A207" s="177" t="s">
        <v>120</v>
      </c>
      <c r="B207" s="178">
        <f>VLOOKUP(A207,[4]Sheet3!B$1:C$169,2,0)</f>
        <v>2024010628</v>
      </c>
      <c r="C207" s="180" t="s">
        <v>659</v>
      </c>
      <c r="E207" s="171" t="s">
        <v>646</v>
      </c>
      <c r="F207" s="171" t="s">
        <v>647</v>
      </c>
      <c r="G207" s="184">
        <v>4</v>
      </c>
    </row>
    <row r="208" s="171" customFormat="1" ht="17.4" spans="1:7">
      <c r="A208" s="177" t="s">
        <v>244</v>
      </c>
      <c r="B208" s="178">
        <f>VLOOKUP(A208,[4]Sheet3!B$1:C$169,2,0)</f>
        <v>2024010629</v>
      </c>
      <c r="C208" s="180" t="s">
        <v>649</v>
      </c>
      <c r="E208" s="171" t="s">
        <v>646</v>
      </c>
      <c r="F208" s="171" t="s">
        <v>647</v>
      </c>
      <c r="G208" s="181">
        <v>4</v>
      </c>
    </row>
    <row r="209" s="171" customFormat="1" ht="17.4" spans="1:7">
      <c r="A209" s="177" t="s">
        <v>242</v>
      </c>
      <c r="B209" s="190">
        <v>2024010630</v>
      </c>
      <c r="C209" s="180" t="s">
        <v>650</v>
      </c>
      <c r="E209" s="171" t="s">
        <v>646</v>
      </c>
      <c r="F209" s="171" t="s">
        <v>647</v>
      </c>
      <c r="G209" s="190">
        <v>2</v>
      </c>
    </row>
    <row r="210" s="171" customFormat="1" ht="17.4" spans="1:7">
      <c r="A210" s="177" t="s">
        <v>242</v>
      </c>
      <c r="B210" s="190">
        <v>2024010630</v>
      </c>
      <c r="C210" s="183" t="s">
        <v>669</v>
      </c>
      <c r="E210" s="171" t="s">
        <v>646</v>
      </c>
      <c r="F210" s="171" t="s">
        <v>647</v>
      </c>
      <c r="G210" s="183">
        <v>6</v>
      </c>
    </row>
    <row r="211" s="171" customFormat="1" ht="17.4" spans="1:7">
      <c r="A211" s="177" t="s">
        <v>211</v>
      </c>
      <c r="B211" s="178">
        <f>VLOOKUP(A211,[4]Sheet3!B$1:C$169,2,0)</f>
        <v>2024010631</v>
      </c>
      <c r="C211" s="177" t="s">
        <v>695</v>
      </c>
      <c r="E211" s="171" t="s">
        <v>646</v>
      </c>
      <c r="F211" s="171" t="s">
        <v>647</v>
      </c>
      <c r="G211" s="177">
        <v>1</v>
      </c>
    </row>
    <row r="212" s="171" customFormat="1" ht="17.4" spans="1:7">
      <c r="A212" s="177" t="s">
        <v>211</v>
      </c>
      <c r="B212" s="178">
        <f>VLOOKUP(A212,[4]Sheet3!B$1:C$169,2,0)</f>
        <v>2024010631</v>
      </c>
      <c r="C212" s="183" t="s">
        <v>673</v>
      </c>
      <c r="E212" s="171" t="s">
        <v>646</v>
      </c>
      <c r="F212" s="171" t="s">
        <v>647</v>
      </c>
      <c r="G212" s="183">
        <v>4</v>
      </c>
    </row>
    <row r="213" s="171" customFormat="1" ht="17.4" spans="1:7">
      <c r="A213" s="177" t="s">
        <v>190</v>
      </c>
      <c r="B213" s="178">
        <f>VLOOKUP(A213,[4]Sheet3!B$1:C$169,2,0)</f>
        <v>2024010632</v>
      </c>
      <c r="C213" s="179" t="s">
        <v>664</v>
      </c>
      <c r="E213" s="171" t="s">
        <v>646</v>
      </c>
      <c r="F213" s="171" t="s">
        <v>647</v>
      </c>
      <c r="G213" s="179">
        <v>5</v>
      </c>
    </row>
    <row r="214" s="171" customFormat="1" ht="17.4" spans="1:7">
      <c r="A214" s="177" t="s">
        <v>190</v>
      </c>
      <c r="B214" s="178">
        <f>VLOOKUP(A214,[4]Sheet3!B$1:C$169,2,0)</f>
        <v>2024010632</v>
      </c>
      <c r="C214" s="183" t="s">
        <v>670</v>
      </c>
      <c r="E214" s="171" t="s">
        <v>646</v>
      </c>
      <c r="F214" s="171" t="s">
        <v>647</v>
      </c>
      <c r="G214" s="183">
        <v>2</v>
      </c>
    </row>
    <row r="215" s="171" customFormat="1" ht="17.4" spans="1:7">
      <c r="A215" s="177" t="s">
        <v>354</v>
      </c>
      <c r="B215" s="178">
        <f>VLOOKUP(A215,[4]Sheet3!B$1:C$169,2,0)</f>
        <v>2024010634</v>
      </c>
      <c r="C215" s="179" t="s">
        <v>664</v>
      </c>
      <c r="E215" s="171" t="s">
        <v>646</v>
      </c>
      <c r="F215" s="171" t="s">
        <v>647</v>
      </c>
      <c r="G215" s="179">
        <v>5</v>
      </c>
    </row>
    <row r="216" s="171" customFormat="1" ht="17.4" spans="1:7">
      <c r="A216" s="177" t="s">
        <v>354</v>
      </c>
      <c r="B216" s="178">
        <f>VLOOKUP(A216,[4]Sheet3!B$1:C$169,2,0)</f>
        <v>2024010634</v>
      </c>
      <c r="C216" s="183" t="s">
        <v>675</v>
      </c>
      <c r="E216" s="171" t="s">
        <v>646</v>
      </c>
      <c r="F216" s="171" t="s">
        <v>647</v>
      </c>
      <c r="G216" s="183">
        <v>2</v>
      </c>
    </row>
    <row r="217" s="171" customFormat="1" ht="17.4" spans="1:7">
      <c r="A217" s="177" t="s">
        <v>294</v>
      </c>
      <c r="B217" s="178">
        <f>VLOOKUP(A217,[4]Sheet3!B$1:C$169,2,0)</f>
        <v>2024010635</v>
      </c>
      <c r="C217" s="180" t="s">
        <v>656</v>
      </c>
      <c r="E217" s="171" t="s">
        <v>646</v>
      </c>
      <c r="F217" s="171" t="s">
        <v>647</v>
      </c>
      <c r="G217" s="184">
        <v>4</v>
      </c>
    </row>
    <row r="218" s="171" customFormat="1" ht="17.4" spans="1:7">
      <c r="A218" s="177" t="s">
        <v>696</v>
      </c>
      <c r="B218" s="178">
        <v>2024310364</v>
      </c>
      <c r="C218" s="177" t="s">
        <v>682</v>
      </c>
      <c r="E218" s="171" t="s">
        <v>646</v>
      </c>
      <c r="F218" s="171" t="s">
        <v>647</v>
      </c>
      <c r="G218" s="177">
        <v>4</v>
      </c>
    </row>
    <row r="219" s="171" customFormat="1" ht="17.4" spans="1:7">
      <c r="A219" s="177" t="s">
        <v>539</v>
      </c>
      <c r="B219" s="184" t="s">
        <v>538</v>
      </c>
      <c r="C219" s="180" t="s">
        <v>656</v>
      </c>
      <c r="E219" s="171" t="s">
        <v>646</v>
      </c>
      <c r="F219" s="171" t="s">
        <v>647</v>
      </c>
      <c r="G219" s="184">
        <v>4</v>
      </c>
    </row>
    <row r="220" s="172" customFormat="1" spans="1:7">
      <c r="A220" s="172" t="s">
        <v>209</v>
      </c>
      <c r="B220" s="172">
        <v>2024010600</v>
      </c>
      <c r="C220" s="172" t="s">
        <v>697</v>
      </c>
      <c r="E220" s="172" t="s">
        <v>646</v>
      </c>
      <c r="F220" s="172" t="s">
        <v>647</v>
      </c>
      <c r="G220" s="172">
        <v>3</v>
      </c>
    </row>
    <row r="221" s="172" customFormat="1" spans="1:7">
      <c r="A221" s="172" t="s">
        <v>134</v>
      </c>
      <c r="G221" s="172">
        <v>4</v>
      </c>
    </row>
  </sheetData>
  <conditionalFormatting sqref="A$1:A$1048576">
    <cfRule type="duplicateValues" dxfId="1" priority="1"/>
  </conditionalFormatting>
  <dataValidations count="1">
    <dataValidation type="list" allowBlank="1" showInputMessage="1" showErrorMessage="1" sqref="B114 B123 B139 B143 B111:B112">
      <formula1>"主席,部长,部委"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A39" sqref="A39"/>
    </sheetView>
  </sheetViews>
  <sheetFormatPr defaultColWidth="8.88888888888889" defaultRowHeight="14.4" outlineLevelCol="2"/>
  <cols>
    <col min="1" max="1" width="26.3333333333333" customWidth="1"/>
  </cols>
  <sheetData>
    <row r="1" spans="1:3">
      <c r="A1" s="25" t="s">
        <v>3</v>
      </c>
      <c r="B1" s="25" t="s">
        <v>698</v>
      </c>
      <c r="C1" s="25" t="s">
        <v>699</v>
      </c>
    </row>
    <row r="2" spans="1:3">
      <c r="A2" s="170" t="s">
        <v>341</v>
      </c>
      <c r="B2" s="170"/>
      <c r="C2" s="170">
        <v>2</v>
      </c>
    </row>
    <row r="3" spans="1:3">
      <c r="A3" s="170" t="s">
        <v>184</v>
      </c>
      <c r="B3" s="170"/>
      <c r="C3" s="170">
        <v>5</v>
      </c>
    </row>
    <row r="4" spans="1:3">
      <c r="A4" s="170" t="s">
        <v>146</v>
      </c>
      <c r="B4" s="170"/>
      <c r="C4" s="170">
        <v>3.5</v>
      </c>
    </row>
    <row r="5" spans="1:3">
      <c r="A5" s="170" t="s">
        <v>212</v>
      </c>
      <c r="B5" s="170"/>
      <c r="C5" s="170">
        <v>3.5</v>
      </c>
    </row>
    <row r="6" spans="1:3">
      <c r="A6" s="170" t="s">
        <v>213</v>
      </c>
      <c r="B6" s="170"/>
      <c r="C6" s="170">
        <v>4</v>
      </c>
    </row>
    <row r="7" spans="1:3">
      <c r="A7" s="170" t="s">
        <v>112</v>
      </c>
      <c r="B7" s="170"/>
      <c r="C7" s="170">
        <v>6</v>
      </c>
    </row>
    <row r="8" spans="1:3">
      <c r="A8" s="170" t="s">
        <v>350</v>
      </c>
      <c r="B8" s="170"/>
      <c r="C8" s="170">
        <v>3.5</v>
      </c>
    </row>
    <row r="9" spans="1:3">
      <c r="A9" s="170" t="s">
        <v>104</v>
      </c>
      <c r="B9" s="170"/>
      <c r="C9" s="170">
        <v>2</v>
      </c>
    </row>
    <row r="10" spans="1:3">
      <c r="A10" s="170" t="s">
        <v>539</v>
      </c>
      <c r="B10" s="170"/>
      <c r="C10" s="170">
        <v>4</v>
      </c>
    </row>
    <row r="11" spans="1:3">
      <c r="A11" s="170" t="s">
        <v>106</v>
      </c>
      <c r="B11" s="170"/>
      <c r="C11" s="170">
        <v>8</v>
      </c>
    </row>
    <row r="12" spans="1:3">
      <c r="A12" s="170" t="s">
        <v>88</v>
      </c>
      <c r="B12" s="170"/>
      <c r="C12" s="170">
        <v>6</v>
      </c>
    </row>
    <row r="13" spans="1:3">
      <c r="A13" s="170" t="s">
        <v>130</v>
      </c>
      <c r="B13" s="170"/>
      <c r="C13" s="170">
        <v>6</v>
      </c>
    </row>
    <row r="14" spans="1:3">
      <c r="A14" s="170" t="s">
        <v>128</v>
      </c>
      <c r="B14" s="170"/>
      <c r="C14" s="170">
        <v>7.5</v>
      </c>
    </row>
    <row r="15" spans="1:3">
      <c r="A15" s="170" t="s">
        <v>300</v>
      </c>
      <c r="B15" s="170"/>
      <c r="C15" s="170">
        <v>4</v>
      </c>
    </row>
    <row r="16" spans="1:3">
      <c r="A16" s="170" t="s">
        <v>136</v>
      </c>
      <c r="B16" s="170"/>
      <c r="C16" s="170">
        <v>6</v>
      </c>
    </row>
    <row r="17" spans="1:3">
      <c r="A17" s="170" t="s">
        <v>99</v>
      </c>
      <c r="B17" s="170"/>
      <c r="C17" s="170">
        <v>8</v>
      </c>
    </row>
    <row r="18" spans="1:3">
      <c r="A18" s="170" t="s">
        <v>305</v>
      </c>
      <c r="B18" s="170"/>
      <c r="C18" s="170">
        <v>4</v>
      </c>
    </row>
    <row r="19" spans="1:3">
      <c r="A19" s="170" t="s">
        <v>266</v>
      </c>
      <c r="B19" s="170"/>
      <c r="C19" s="170">
        <v>4</v>
      </c>
    </row>
    <row r="20" spans="1:3">
      <c r="A20" s="170" t="s">
        <v>367</v>
      </c>
      <c r="B20" s="170"/>
      <c r="C20" s="170">
        <v>7</v>
      </c>
    </row>
    <row r="21" spans="1:3">
      <c r="A21" s="170" t="s">
        <v>206</v>
      </c>
      <c r="B21" s="170"/>
      <c r="C21" s="170">
        <v>6</v>
      </c>
    </row>
    <row r="22" spans="1:3">
      <c r="A22" s="170" t="s">
        <v>110</v>
      </c>
      <c r="B22" s="170"/>
      <c r="C22" s="170">
        <v>7.5</v>
      </c>
    </row>
    <row r="23" spans="1:3">
      <c r="A23" s="170" t="s">
        <v>78</v>
      </c>
      <c r="B23" s="170"/>
      <c r="C23" s="170">
        <v>6</v>
      </c>
    </row>
    <row r="24" spans="1:3">
      <c r="A24" s="170" t="s">
        <v>56</v>
      </c>
      <c r="B24" s="170"/>
      <c r="C24" s="170">
        <v>8</v>
      </c>
    </row>
    <row r="25" spans="1:3">
      <c r="A25" s="170" t="s">
        <v>192</v>
      </c>
      <c r="B25" s="170"/>
      <c r="C25" s="170">
        <v>3.5</v>
      </c>
    </row>
    <row r="26" spans="1:3">
      <c r="A26" s="170" t="s">
        <v>322</v>
      </c>
      <c r="B26" s="170"/>
      <c r="C26" s="170">
        <v>2</v>
      </c>
    </row>
    <row r="27" spans="1:3">
      <c r="A27" s="170" t="s">
        <v>225</v>
      </c>
      <c r="B27" s="170"/>
      <c r="C27" s="170">
        <v>2.5</v>
      </c>
    </row>
    <row r="28" spans="1:3">
      <c r="A28" s="170" t="s">
        <v>94</v>
      </c>
      <c r="B28" s="170"/>
      <c r="C28" s="170">
        <v>6</v>
      </c>
    </row>
    <row r="29" spans="1:3">
      <c r="A29" s="170" t="s">
        <v>102</v>
      </c>
      <c r="B29" s="170"/>
      <c r="C29" s="170">
        <v>8</v>
      </c>
    </row>
    <row r="30" spans="1:3">
      <c r="A30" s="170" t="s">
        <v>82</v>
      </c>
      <c r="B30" s="170"/>
      <c r="C30" s="170">
        <v>8</v>
      </c>
    </row>
    <row r="31" spans="1:3">
      <c r="A31" s="170" t="s">
        <v>171</v>
      </c>
      <c r="B31" s="170"/>
      <c r="C31" s="170">
        <v>4</v>
      </c>
    </row>
    <row r="32" spans="1:3">
      <c r="A32" s="170" t="s">
        <v>224</v>
      </c>
      <c r="B32" s="170"/>
      <c r="C32" s="170">
        <v>7.75</v>
      </c>
    </row>
    <row r="33" spans="1:3">
      <c r="A33" s="170" t="s">
        <v>246</v>
      </c>
      <c r="B33" s="170"/>
      <c r="C33" s="170">
        <v>6</v>
      </c>
    </row>
    <row r="34" spans="1:3">
      <c r="A34" s="170" t="s">
        <v>236</v>
      </c>
      <c r="B34" s="170"/>
      <c r="C34" s="170">
        <v>5.75</v>
      </c>
    </row>
    <row r="35" spans="1:3">
      <c r="A35" s="170" t="s">
        <v>190</v>
      </c>
      <c r="B35" s="170"/>
      <c r="C35" s="170">
        <v>7</v>
      </c>
    </row>
    <row r="36" spans="1:3">
      <c r="A36" s="170" t="s">
        <v>269</v>
      </c>
      <c r="B36" s="170"/>
      <c r="C36" s="170">
        <v>8</v>
      </c>
    </row>
    <row r="37" spans="1:3">
      <c r="A37" s="170" t="s">
        <v>202</v>
      </c>
      <c r="B37" s="170"/>
      <c r="C37" s="170">
        <v>8</v>
      </c>
    </row>
    <row r="38" spans="1:3">
      <c r="A38" s="170" t="s">
        <v>339</v>
      </c>
      <c r="B38" s="170"/>
      <c r="C38" s="170">
        <v>3</v>
      </c>
    </row>
    <row r="39" spans="1:3">
      <c r="A39" s="170" t="s">
        <v>235</v>
      </c>
      <c r="B39" s="170"/>
      <c r="C39" s="170">
        <v>3.5</v>
      </c>
    </row>
    <row r="40" spans="1:3">
      <c r="A40" s="170" t="s">
        <v>108</v>
      </c>
      <c r="B40" s="170"/>
      <c r="C40" s="170">
        <v>5.75</v>
      </c>
    </row>
    <row r="41" spans="1:3">
      <c r="A41" s="170" t="s">
        <v>85</v>
      </c>
      <c r="B41" s="170"/>
      <c r="C41" s="170">
        <v>6</v>
      </c>
    </row>
    <row r="42" spans="1:3">
      <c r="A42" s="170" t="s">
        <v>120</v>
      </c>
      <c r="B42" s="170"/>
      <c r="C42" s="170">
        <v>4</v>
      </c>
    </row>
    <row r="43" spans="1:3">
      <c r="A43" s="170" t="s">
        <v>96</v>
      </c>
      <c r="B43" s="170"/>
      <c r="C43" s="170">
        <v>6</v>
      </c>
    </row>
    <row r="44" spans="1:3">
      <c r="A44" s="170" t="s">
        <v>287</v>
      </c>
      <c r="B44" s="170"/>
      <c r="C44" s="170">
        <v>6</v>
      </c>
    </row>
    <row r="45" spans="1:3">
      <c r="A45" s="170" t="s">
        <v>311</v>
      </c>
      <c r="B45" s="170"/>
      <c r="C45" s="170">
        <v>2</v>
      </c>
    </row>
    <row r="46" spans="1:3">
      <c r="A46" s="170" t="s">
        <v>354</v>
      </c>
      <c r="B46" s="170"/>
      <c r="C46" s="170">
        <v>7</v>
      </c>
    </row>
    <row r="47" spans="1:3">
      <c r="A47" s="170" t="s">
        <v>248</v>
      </c>
      <c r="B47" s="170"/>
      <c r="C47" s="170">
        <v>5</v>
      </c>
    </row>
    <row r="48" spans="1:3">
      <c r="A48" s="170" t="s">
        <v>67</v>
      </c>
      <c r="B48" s="170"/>
      <c r="C48" s="170">
        <v>6</v>
      </c>
    </row>
    <row r="49" spans="1:3">
      <c r="A49" s="170" t="s">
        <v>179</v>
      </c>
      <c r="B49" s="170"/>
      <c r="C49" s="170">
        <v>5</v>
      </c>
    </row>
    <row r="50" spans="1:3">
      <c r="A50" s="170" t="s">
        <v>182</v>
      </c>
      <c r="B50" s="170"/>
      <c r="C50" s="170">
        <v>4</v>
      </c>
    </row>
    <row r="51" spans="1:3">
      <c r="A51" s="170" t="s">
        <v>280</v>
      </c>
      <c r="B51" s="170"/>
      <c r="C51" s="170">
        <v>4</v>
      </c>
    </row>
    <row r="52" spans="1:3">
      <c r="A52" s="170" t="s">
        <v>238</v>
      </c>
      <c r="B52" s="170"/>
      <c r="C52" s="170">
        <v>6</v>
      </c>
    </row>
    <row r="53" spans="1:3">
      <c r="A53" s="170" t="s">
        <v>158</v>
      </c>
      <c r="B53" s="170"/>
      <c r="C53" s="170">
        <v>8</v>
      </c>
    </row>
    <row r="54" spans="1:3">
      <c r="A54" s="170" t="s">
        <v>76</v>
      </c>
      <c r="B54" s="170"/>
      <c r="C54" s="170">
        <v>8</v>
      </c>
    </row>
    <row r="55" spans="1:3">
      <c r="A55" s="170" t="s">
        <v>69</v>
      </c>
      <c r="B55" s="170"/>
      <c r="C55" s="170">
        <v>6</v>
      </c>
    </row>
    <row r="56" spans="1:3">
      <c r="A56" s="170" t="s">
        <v>132</v>
      </c>
      <c r="B56" s="170"/>
      <c r="C56" s="170">
        <v>6</v>
      </c>
    </row>
    <row r="57" spans="1:3">
      <c r="A57" s="170" t="s">
        <v>337</v>
      </c>
      <c r="B57" s="170"/>
      <c r="C57" s="170">
        <v>6</v>
      </c>
    </row>
    <row r="58" spans="1:3">
      <c r="A58" s="170" t="s">
        <v>281</v>
      </c>
      <c r="B58" s="170"/>
      <c r="C58" s="170">
        <v>6</v>
      </c>
    </row>
    <row r="59" spans="1:3">
      <c r="A59" s="170" t="s">
        <v>228</v>
      </c>
      <c r="B59" s="170"/>
      <c r="C59" s="170">
        <v>6</v>
      </c>
    </row>
    <row r="60" spans="1:3">
      <c r="A60" s="170" t="s">
        <v>61</v>
      </c>
      <c r="B60" s="170"/>
      <c r="C60" s="170">
        <v>9</v>
      </c>
    </row>
    <row r="61" spans="1:3">
      <c r="A61" s="170" t="s">
        <v>124</v>
      </c>
      <c r="B61" s="170"/>
      <c r="C61" s="170">
        <v>7</v>
      </c>
    </row>
    <row r="62" spans="1:3">
      <c r="A62" s="170" t="s">
        <v>140</v>
      </c>
      <c r="B62" s="170"/>
      <c r="C62" s="170">
        <v>7</v>
      </c>
    </row>
    <row r="63" spans="1:3">
      <c r="A63" s="170" t="s">
        <v>114</v>
      </c>
      <c r="B63" s="170"/>
      <c r="C63" s="170">
        <v>4</v>
      </c>
    </row>
    <row r="64" spans="1:3">
      <c r="A64" s="170" t="s">
        <v>54</v>
      </c>
      <c r="B64" s="170"/>
      <c r="C64" s="170">
        <v>7</v>
      </c>
    </row>
    <row r="65" spans="1:3">
      <c r="A65" s="170" t="s">
        <v>163</v>
      </c>
      <c r="B65" s="170"/>
      <c r="C65" s="170">
        <v>4.5</v>
      </c>
    </row>
    <row r="66" spans="1:3">
      <c r="A66" s="170" t="s">
        <v>86</v>
      </c>
      <c r="B66" s="170"/>
      <c r="C66" s="170">
        <v>5.5</v>
      </c>
    </row>
    <row r="67" spans="1:3">
      <c r="A67" s="170" t="s">
        <v>144</v>
      </c>
      <c r="B67" s="170"/>
      <c r="C67" s="170">
        <v>10</v>
      </c>
    </row>
    <row r="68" spans="1:3">
      <c r="A68" s="170" t="s">
        <v>285</v>
      </c>
      <c r="B68" s="170"/>
      <c r="C68" s="170">
        <v>5</v>
      </c>
    </row>
    <row r="69" spans="1:3">
      <c r="A69" s="170" t="s">
        <v>160</v>
      </c>
      <c r="B69" s="170"/>
      <c r="C69" s="170">
        <v>4</v>
      </c>
    </row>
    <row r="70" spans="1:3">
      <c r="A70" s="170" t="s">
        <v>256</v>
      </c>
      <c r="B70" s="170"/>
      <c r="C70" s="170">
        <v>6</v>
      </c>
    </row>
    <row r="71" spans="1:3">
      <c r="A71" s="170" t="s">
        <v>227</v>
      </c>
      <c r="B71" s="170"/>
      <c r="C71" s="170">
        <v>4</v>
      </c>
    </row>
    <row r="72" spans="1:3">
      <c r="A72" s="170" t="s">
        <v>133</v>
      </c>
      <c r="B72" s="170"/>
      <c r="C72" s="170">
        <v>8</v>
      </c>
    </row>
    <row r="73" spans="1:3">
      <c r="A73" s="170" t="s">
        <v>352</v>
      </c>
      <c r="B73" s="170"/>
      <c r="C73" s="170">
        <v>7</v>
      </c>
    </row>
    <row r="74" spans="1:3">
      <c r="A74" s="170" t="s">
        <v>298</v>
      </c>
      <c r="B74" s="170"/>
      <c r="C74" s="170">
        <v>2</v>
      </c>
    </row>
    <row r="75" spans="1:3">
      <c r="A75" s="170" t="s">
        <v>258</v>
      </c>
      <c r="B75" s="170"/>
      <c r="C75" s="170">
        <v>6</v>
      </c>
    </row>
    <row r="76" spans="1:3">
      <c r="A76" s="170" t="s">
        <v>346</v>
      </c>
      <c r="B76" s="170"/>
      <c r="C76" s="170">
        <v>5.5</v>
      </c>
    </row>
    <row r="77" spans="1:3">
      <c r="A77" s="170" t="s">
        <v>150</v>
      </c>
      <c r="B77" s="170"/>
      <c r="C77" s="170">
        <v>9</v>
      </c>
    </row>
    <row r="78" spans="1:3">
      <c r="A78" s="170" t="s">
        <v>138</v>
      </c>
      <c r="B78" s="170"/>
      <c r="C78" s="170">
        <v>6</v>
      </c>
    </row>
    <row r="79" spans="1:3">
      <c r="A79" s="170" t="s">
        <v>268</v>
      </c>
      <c r="B79" s="170"/>
      <c r="C79" s="170">
        <v>4</v>
      </c>
    </row>
    <row r="80" spans="1:3">
      <c r="A80" s="170" t="s">
        <v>154</v>
      </c>
      <c r="B80" s="170"/>
      <c r="C80" s="170">
        <v>3.5</v>
      </c>
    </row>
    <row r="81" spans="1:3">
      <c r="A81" s="170" t="s">
        <v>315</v>
      </c>
      <c r="B81" s="170"/>
      <c r="C81" s="170">
        <v>4</v>
      </c>
    </row>
    <row r="82" spans="1:3">
      <c r="A82" s="170" t="s">
        <v>234</v>
      </c>
      <c r="B82" s="170"/>
      <c r="C82" s="170">
        <v>4</v>
      </c>
    </row>
    <row r="83" spans="1:3">
      <c r="A83" s="170" t="s">
        <v>126</v>
      </c>
      <c r="B83" s="170"/>
      <c r="C83" s="170">
        <v>8</v>
      </c>
    </row>
    <row r="84" spans="1:3">
      <c r="A84" s="170" t="s">
        <v>122</v>
      </c>
      <c r="B84" s="170"/>
      <c r="C84" s="170">
        <v>8</v>
      </c>
    </row>
    <row r="85" spans="1:3">
      <c r="A85" s="170" t="s">
        <v>366</v>
      </c>
      <c r="B85" s="170"/>
      <c r="C85" s="170">
        <v>4</v>
      </c>
    </row>
    <row r="86" spans="1:3">
      <c r="A86" s="170" t="s">
        <v>72</v>
      </c>
      <c r="B86" s="170"/>
      <c r="C86" s="170">
        <v>8</v>
      </c>
    </row>
    <row r="87" spans="1:3">
      <c r="A87" s="170" t="s">
        <v>360</v>
      </c>
      <c r="B87" s="170"/>
      <c r="C87" s="170">
        <v>4</v>
      </c>
    </row>
    <row r="88" spans="1:3">
      <c r="A88" s="170" t="s">
        <v>177</v>
      </c>
      <c r="B88" s="170"/>
      <c r="C88" s="170">
        <v>3</v>
      </c>
    </row>
    <row r="89" spans="1:3">
      <c r="A89" s="170" t="s">
        <v>211</v>
      </c>
      <c r="B89" s="170"/>
      <c r="C89" s="170">
        <v>5</v>
      </c>
    </row>
    <row r="90" spans="1:3">
      <c r="A90" s="170" t="s">
        <v>93</v>
      </c>
      <c r="B90" s="170"/>
      <c r="C90" s="170">
        <v>4</v>
      </c>
    </row>
    <row r="91" spans="1:3">
      <c r="A91" s="170" t="s">
        <v>309</v>
      </c>
      <c r="B91" s="170"/>
      <c r="C91" s="170">
        <v>5</v>
      </c>
    </row>
    <row r="92" spans="1:3">
      <c r="A92" s="170" t="s">
        <v>89</v>
      </c>
      <c r="B92" s="170"/>
      <c r="C92" s="170">
        <v>4</v>
      </c>
    </row>
    <row r="93" spans="1:3">
      <c r="A93" s="170" t="s">
        <v>204</v>
      </c>
      <c r="B93" s="170"/>
      <c r="C93" s="170">
        <v>6</v>
      </c>
    </row>
    <row r="94" spans="1:3">
      <c r="A94" s="170" t="s">
        <v>262</v>
      </c>
      <c r="B94" s="170"/>
      <c r="C94" s="170">
        <v>8</v>
      </c>
    </row>
    <row r="95" spans="1:3">
      <c r="A95" s="170" t="s">
        <v>362</v>
      </c>
      <c r="B95" s="170"/>
      <c r="C95" s="170">
        <v>2</v>
      </c>
    </row>
    <row r="96" spans="1:3">
      <c r="A96" s="170" t="s">
        <v>264</v>
      </c>
      <c r="B96" s="170"/>
      <c r="C96" s="170">
        <v>2</v>
      </c>
    </row>
    <row r="97" spans="1:3">
      <c r="A97" s="170" t="s">
        <v>290</v>
      </c>
      <c r="B97" s="170"/>
      <c r="C97" s="170">
        <v>2</v>
      </c>
    </row>
    <row r="98" spans="1:3">
      <c r="A98" s="170" t="s">
        <v>188</v>
      </c>
      <c r="B98" s="170"/>
      <c r="C98" s="170">
        <v>4</v>
      </c>
    </row>
    <row r="99" spans="1:3">
      <c r="A99" s="170" t="s">
        <v>165</v>
      </c>
      <c r="B99" s="170"/>
      <c r="C99" s="170">
        <v>8</v>
      </c>
    </row>
    <row r="100" spans="1:3">
      <c r="A100" s="170" t="s">
        <v>156</v>
      </c>
      <c r="B100" s="170"/>
      <c r="C100" s="170">
        <v>3.75</v>
      </c>
    </row>
    <row r="101" spans="1:3">
      <c r="A101" s="170" t="s">
        <v>173</v>
      </c>
      <c r="B101" s="170"/>
      <c r="C101" s="170">
        <v>7.8</v>
      </c>
    </row>
    <row r="102" spans="1:3">
      <c r="A102" s="170" t="s">
        <v>230</v>
      </c>
      <c r="B102" s="170"/>
      <c r="C102" s="170">
        <v>2</v>
      </c>
    </row>
    <row r="103" spans="1:3">
      <c r="A103" s="170" t="s">
        <v>332</v>
      </c>
      <c r="B103" s="170"/>
      <c r="C103" s="170">
        <v>4</v>
      </c>
    </row>
    <row r="104" spans="1:3">
      <c r="A104" s="170" t="s">
        <v>59</v>
      </c>
      <c r="B104" s="170"/>
      <c r="C104" s="170">
        <v>8</v>
      </c>
    </row>
    <row r="105" spans="1:3">
      <c r="A105" s="170" t="s">
        <v>80</v>
      </c>
      <c r="B105" s="170"/>
      <c r="C105" s="170">
        <v>4</v>
      </c>
    </row>
    <row r="106" spans="1:3">
      <c r="A106" s="170" t="s">
        <v>696</v>
      </c>
      <c r="B106" s="170"/>
      <c r="C106" s="170">
        <v>4</v>
      </c>
    </row>
    <row r="107" spans="1:3">
      <c r="A107" s="170" t="s">
        <v>294</v>
      </c>
      <c r="B107" s="170"/>
      <c r="C107" s="170">
        <v>4</v>
      </c>
    </row>
    <row r="108" spans="1:3">
      <c r="A108" s="170" t="s">
        <v>299</v>
      </c>
      <c r="B108" s="170"/>
      <c r="C108" s="170">
        <v>8</v>
      </c>
    </row>
    <row r="109" spans="1:3">
      <c r="A109" s="170" t="s">
        <v>260</v>
      </c>
      <c r="B109" s="170"/>
      <c r="C109" s="170">
        <v>6</v>
      </c>
    </row>
    <row r="110" spans="1:3">
      <c r="A110" s="170" t="s">
        <v>186</v>
      </c>
      <c r="B110" s="170"/>
      <c r="C110" s="170">
        <v>6</v>
      </c>
    </row>
    <row r="111" spans="1:3">
      <c r="A111" s="170" t="s">
        <v>65</v>
      </c>
      <c r="B111" s="170"/>
      <c r="C111" s="170">
        <v>9</v>
      </c>
    </row>
    <row r="112" spans="1:3">
      <c r="A112" s="170" t="s">
        <v>100</v>
      </c>
      <c r="B112" s="170"/>
      <c r="C112" s="170">
        <v>2</v>
      </c>
    </row>
    <row r="113" spans="1:3">
      <c r="A113" s="170" t="s">
        <v>169</v>
      </c>
      <c r="B113" s="170"/>
      <c r="C113" s="170">
        <v>6</v>
      </c>
    </row>
    <row r="114" spans="1:3">
      <c r="A114" s="170" t="s">
        <v>58</v>
      </c>
      <c r="B114" s="170"/>
      <c r="C114" s="170">
        <v>8</v>
      </c>
    </row>
    <row r="115" spans="1:3">
      <c r="A115" s="170" t="s">
        <v>52</v>
      </c>
      <c r="B115" s="170"/>
      <c r="C115" s="170">
        <v>7</v>
      </c>
    </row>
    <row r="116" spans="1:3">
      <c r="A116" s="170" t="s">
        <v>244</v>
      </c>
      <c r="B116" s="170"/>
      <c r="C116" s="170">
        <v>4</v>
      </c>
    </row>
    <row r="117" spans="1:3">
      <c r="A117" s="170" t="s">
        <v>168</v>
      </c>
      <c r="B117" s="170"/>
      <c r="C117" s="170">
        <v>3.5</v>
      </c>
    </row>
    <row r="118" spans="1:3">
      <c r="A118" s="170" t="s">
        <v>148</v>
      </c>
      <c r="B118" s="170"/>
      <c r="C118" s="170">
        <v>5.75</v>
      </c>
    </row>
    <row r="119" spans="1:3">
      <c r="A119" s="170" t="s">
        <v>97</v>
      </c>
      <c r="B119" s="170"/>
      <c r="C119" s="170">
        <v>9</v>
      </c>
    </row>
    <row r="120" spans="1:3">
      <c r="A120" s="170" t="s">
        <v>142</v>
      </c>
      <c r="B120" s="170"/>
      <c r="C120" s="170">
        <v>6</v>
      </c>
    </row>
    <row r="121" spans="1:3">
      <c r="A121" s="170" t="s">
        <v>208</v>
      </c>
      <c r="B121" s="170"/>
      <c r="C121" s="170">
        <v>4</v>
      </c>
    </row>
    <row r="122" spans="1:3">
      <c r="A122" s="170" t="s">
        <v>196</v>
      </c>
      <c r="B122" s="170"/>
      <c r="C122" s="170">
        <v>7.25</v>
      </c>
    </row>
    <row r="123" spans="1:3">
      <c r="A123" s="170" t="s">
        <v>358</v>
      </c>
      <c r="B123" s="170"/>
      <c r="C123" s="170">
        <v>3.9</v>
      </c>
    </row>
    <row r="124" spans="1:3">
      <c r="A124" s="170" t="s">
        <v>90</v>
      </c>
      <c r="B124" s="170"/>
      <c r="C124" s="170">
        <v>3</v>
      </c>
    </row>
    <row r="125" spans="1:3">
      <c r="A125" s="170" t="s">
        <v>74</v>
      </c>
      <c r="B125" s="170"/>
      <c r="C125" s="170">
        <v>9</v>
      </c>
    </row>
    <row r="126" spans="1:3">
      <c r="A126" s="170" t="s">
        <v>327</v>
      </c>
      <c r="B126" s="170"/>
      <c r="C126" s="170">
        <v>3.5</v>
      </c>
    </row>
    <row r="127" spans="1:3">
      <c r="A127" s="170" t="s">
        <v>83</v>
      </c>
      <c r="B127" s="170"/>
      <c r="C127" s="170">
        <v>5</v>
      </c>
    </row>
    <row r="128" spans="1:3">
      <c r="A128" s="170" t="s">
        <v>220</v>
      </c>
      <c r="B128" s="170"/>
      <c r="C128" s="170">
        <v>6</v>
      </c>
    </row>
    <row r="129" spans="1:3">
      <c r="A129" s="170" t="s">
        <v>161</v>
      </c>
      <c r="B129" s="170"/>
      <c r="C129" s="170">
        <v>8</v>
      </c>
    </row>
    <row r="130" spans="1:3">
      <c r="A130" s="170" t="s">
        <v>329</v>
      </c>
      <c r="B130" s="170"/>
      <c r="C130" s="170">
        <v>4</v>
      </c>
    </row>
    <row r="131" spans="1:3">
      <c r="A131" s="170" t="s">
        <v>274</v>
      </c>
      <c r="B131" s="170"/>
      <c r="C131" s="170">
        <v>4</v>
      </c>
    </row>
    <row r="132" spans="1:3">
      <c r="A132" s="170" t="s">
        <v>63</v>
      </c>
      <c r="B132" s="170"/>
      <c r="C132" s="170">
        <v>7</v>
      </c>
    </row>
    <row r="133" spans="1:3">
      <c r="A133" s="170" t="s">
        <v>278</v>
      </c>
      <c r="B133" s="170"/>
      <c r="C133" s="170">
        <v>4</v>
      </c>
    </row>
    <row r="134" spans="1:3">
      <c r="A134" s="170" t="s">
        <v>240</v>
      </c>
      <c r="B134" s="170"/>
      <c r="C134" s="170">
        <v>6</v>
      </c>
    </row>
    <row r="135" spans="1:3">
      <c r="A135" s="170" t="s">
        <v>307</v>
      </c>
      <c r="B135" s="170"/>
      <c r="C135" s="170">
        <v>12</v>
      </c>
    </row>
    <row r="136" spans="1:3">
      <c r="A136" s="170" t="s">
        <v>217</v>
      </c>
      <c r="B136" s="170"/>
      <c r="C136" s="170">
        <v>6</v>
      </c>
    </row>
    <row r="137" spans="1:3">
      <c r="A137" s="170" t="s">
        <v>70</v>
      </c>
      <c r="B137" s="170"/>
      <c r="C137" s="170">
        <v>5</v>
      </c>
    </row>
    <row r="138" spans="1:3">
      <c r="A138" s="170" t="s">
        <v>242</v>
      </c>
      <c r="B138" s="170"/>
      <c r="C138" s="170">
        <v>8</v>
      </c>
    </row>
    <row r="139" spans="1:3">
      <c r="A139" t="s">
        <v>209</v>
      </c>
      <c r="C139">
        <v>3</v>
      </c>
    </row>
    <row r="140" spans="1:3">
      <c r="A140" t="s">
        <v>134</v>
      </c>
      <c r="C140">
        <v>4</v>
      </c>
    </row>
  </sheetData>
  <conditionalFormatting sqref="A$1:A$1048576">
    <cfRule type="duplicateValues" dxfId="1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zoomScale="70" zoomScaleNormal="70" workbookViewId="0">
      <selection activeCell="E25" sqref="E25"/>
    </sheetView>
  </sheetViews>
  <sheetFormatPr defaultColWidth="9" defaultRowHeight="14.4"/>
  <cols>
    <col min="1" max="1" width="5.37962962962963" customWidth="1"/>
    <col min="2" max="2" width="11.5" customWidth="1"/>
    <col min="3" max="3" width="7.37962962962963" customWidth="1"/>
    <col min="4" max="4" width="81.5" customWidth="1"/>
    <col min="5" max="5" width="124.87962962963" customWidth="1"/>
    <col min="6" max="7" width="9.37962962962963" customWidth="1"/>
    <col min="8" max="8" width="8.62962962962963" customWidth="1"/>
    <col min="9" max="9" width="138.25" customWidth="1"/>
    <col min="10" max="10" width="9.37962962962963" customWidth="1"/>
    <col min="11" max="11" width="18.25" customWidth="1"/>
    <col min="12" max="12" width="27.1296296296296" customWidth="1"/>
  </cols>
  <sheetData>
    <row r="1" ht="46.8" spans="1:12">
      <c r="A1" s="151" t="s">
        <v>700</v>
      </c>
      <c r="B1" s="151" t="s">
        <v>2</v>
      </c>
      <c r="C1" s="151" t="s">
        <v>3</v>
      </c>
      <c r="D1" s="151" t="s">
        <v>701</v>
      </c>
      <c r="E1" s="151" t="s">
        <v>702</v>
      </c>
      <c r="F1" s="151" t="s">
        <v>703</v>
      </c>
      <c r="G1" s="151" t="s">
        <v>704</v>
      </c>
      <c r="H1" s="152" t="s">
        <v>705</v>
      </c>
      <c r="I1" s="151" t="s">
        <v>706</v>
      </c>
      <c r="J1" s="151" t="s">
        <v>707</v>
      </c>
      <c r="K1" s="160" t="s">
        <v>708</v>
      </c>
      <c r="L1" s="161" t="s">
        <v>709</v>
      </c>
    </row>
    <row r="2" ht="31.2" outlineLevel="2" spans="1:12">
      <c r="A2" s="153">
        <v>9</v>
      </c>
      <c r="B2" s="154">
        <v>2024010547</v>
      </c>
      <c r="C2" s="154" t="s">
        <v>104</v>
      </c>
      <c r="D2" s="155" t="s">
        <v>710</v>
      </c>
      <c r="E2" s="153" t="s">
        <v>711</v>
      </c>
      <c r="F2" s="153" t="s">
        <v>712</v>
      </c>
      <c r="G2" s="153" t="s">
        <v>713</v>
      </c>
      <c r="H2" s="153" t="s">
        <v>369</v>
      </c>
      <c r="I2" s="153" t="s">
        <v>714</v>
      </c>
      <c r="J2" s="153" t="s">
        <v>715</v>
      </c>
      <c r="K2" s="162">
        <v>4</v>
      </c>
      <c r="L2" s="163">
        <v>3</v>
      </c>
    </row>
    <row r="3" ht="31.2" outlineLevel="2" spans="1:12">
      <c r="A3" s="153">
        <v>28</v>
      </c>
      <c r="B3" s="154">
        <v>2024010547</v>
      </c>
      <c r="C3" s="154" t="s">
        <v>104</v>
      </c>
      <c r="D3" s="153" t="s">
        <v>716</v>
      </c>
      <c r="E3" s="153" t="s">
        <v>717</v>
      </c>
      <c r="F3" s="153" t="s">
        <v>718</v>
      </c>
      <c r="G3" s="153" t="s">
        <v>713</v>
      </c>
      <c r="H3" s="153" t="s">
        <v>91</v>
      </c>
      <c r="I3" s="153"/>
      <c r="J3" s="153" t="str">
        <f>VLOOKUP(D3,[3]Sheet2!A$1:B$288,2,FALSE)</f>
        <v>C级</v>
      </c>
      <c r="K3" s="162">
        <v>2</v>
      </c>
      <c r="L3" s="163">
        <v>1</v>
      </c>
    </row>
    <row r="4" ht="46.8" outlineLevel="1" spans="1:12">
      <c r="A4" s="153"/>
      <c r="B4" s="154"/>
      <c r="C4" s="156" t="s">
        <v>719</v>
      </c>
      <c r="D4" s="153"/>
      <c r="E4" s="153"/>
      <c r="F4" s="153"/>
      <c r="G4" s="153"/>
      <c r="H4" s="153"/>
      <c r="I4" s="153"/>
      <c r="J4" s="153"/>
      <c r="K4" s="162"/>
      <c r="L4" s="163">
        <f>SUBTOTAL(9,L2:L3)</f>
        <v>4</v>
      </c>
    </row>
    <row r="5" ht="15.6" outlineLevel="2" spans="1:12">
      <c r="A5" s="153">
        <v>54</v>
      </c>
      <c r="B5" s="157">
        <v>2024010605</v>
      </c>
      <c r="C5" s="157" t="s">
        <v>106</v>
      </c>
      <c r="D5" s="157" t="s">
        <v>720</v>
      </c>
      <c r="E5" s="157" t="s">
        <v>721</v>
      </c>
      <c r="F5" s="157" t="s">
        <v>718</v>
      </c>
      <c r="G5" s="157" t="s">
        <v>713</v>
      </c>
      <c r="H5" s="157" t="s">
        <v>369</v>
      </c>
      <c r="I5" s="153" t="s">
        <v>722</v>
      </c>
      <c r="J5" s="153" t="s">
        <v>723</v>
      </c>
      <c r="K5" s="163">
        <v>2</v>
      </c>
      <c r="L5" s="163">
        <v>2</v>
      </c>
    </row>
    <row r="6" ht="15.6" outlineLevel="2" spans="1:12">
      <c r="A6" s="153">
        <v>80</v>
      </c>
      <c r="B6" s="153">
        <v>2024010605</v>
      </c>
      <c r="C6" s="153" t="s">
        <v>106</v>
      </c>
      <c r="D6" s="153" t="s">
        <v>724</v>
      </c>
      <c r="E6" s="153" t="s">
        <v>725</v>
      </c>
      <c r="F6" s="153" t="s">
        <v>712</v>
      </c>
      <c r="G6" s="153" t="s">
        <v>713</v>
      </c>
      <c r="H6" s="153" t="s">
        <v>369</v>
      </c>
      <c r="I6" s="154" t="s">
        <v>726</v>
      </c>
      <c r="J6" s="153" t="str">
        <f>VLOOKUP(D6,[3]Sheet2!A$1:B$288,2,FALSE)</f>
        <v>A级</v>
      </c>
      <c r="K6" s="163">
        <v>4</v>
      </c>
      <c r="L6" s="163">
        <v>3</v>
      </c>
    </row>
    <row r="7" ht="15.6" outlineLevel="1" spans="1:12">
      <c r="A7" s="153"/>
      <c r="B7" s="153"/>
      <c r="C7" s="158" t="s">
        <v>727</v>
      </c>
      <c r="D7" s="153"/>
      <c r="E7" s="153"/>
      <c r="F7" s="153"/>
      <c r="G7" s="153"/>
      <c r="H7" s="153"/>
      <c r="I7" s="154"/>
      <c r="J7" s="153"/>
      <c r="K7" s="163"/>
      <c r="L7" s="163">
        <f>SUBTOTAL(9,L5:L6)</f>
        <v>5</v>
      </c>
    </row>
    <row r="8" ht="15.6" outlineLevel="2" spans="1:12">
      <c r="A8" s="153">
        <v>33</v>
      </c>
      <c r="B8" s="153">
        <v>2024010625</v>
      </c>
      <c r="C8" s="153" t="s">
        <v>88</v>
      </c>
      <c r="D8" s="153" t="s">
        <v>716</v>
      </c>
      <c r="E8" s="153" t="s">
        <v>717</v>
      </c>
      <c r="F8" s="153" t="s">
        <v>718</v>
      </c>
      <c r="G8" s="153" t="s">
        <v>728</v>
      </c>
      <c r="H8" s="153" t="s">
        <v>91</v>
      </c>
      <c r="I8" s="157"/>
      <c r="J8" s="153" t="s">
        <v>729</v>
      </c>
      <c r="K8" s="162">
        <v>4</v>
      </c>
      <c r="L8" s="163">
        <v>2</v>
      </c>
    </row>
    <row r="9" ht="15.6" outlineLevel="1" spans="1:12">
      <c r="A9" s="153"/>
      <c r="B9" s="153"/>
      <c r="C9" s="158" t="s">
        <v>730</v>
      </c>
      <c r="D9" s="153"/>
      <c r="E9" s="153"/>
      <c r="F9" s="153"/>
      <c r="G9" s="153"/>
      <c r="H9" s="153"/>
      <c r="I9" s="157"/>
      <c r="J9" s="153"/>
      <c r="K9" s="162"/>
      <c r="L9" s="163">
        <f>SUBTOTAL(9,L8)</f>
        <v>2</v>
      </c>
    </row>
    <row r="10" ht="15.6" outlineLevel="2" spans="1:12">
      <c r="A10" s="153">
        <v>10</v>
      </c>
      <c r="B10" s="154">
        <v>2024010482</v>
      </c>
      <c r="C10" s="154" t="s">
        <v>130</v>
      </c>
      <c r="D10" s="155" t="s">
        <v>710</v>
      </c>
      <c r="E10" s="153" t="s">
        <v>711</v>
      </c>
      <c r="F10" s="153" t="s">
        <v>712</v>
      </c>
      <c r="G10" s="153" t="s">
        <v>713</v>
      </c>
      <c r="H10" s="153" t="s">
        <v>369</v>
      </c>
      <c r="I10" s="153" t="s">
        <v>731</v>
      </c>
      <c r="J10" s="153" t="s">
        <v>715</v>
      </c>
      <c r="K10" s="162">
        <v>4</v>
      </c>
      <c r="L10" s="163">
        <v>3</v>
      </c>
    </row>
    <row r="11" ht="15.6" outlineLevel="2" spans="1:12">
      <c r="A11" s="153">
        <v>29</v>
      </c>
      <c r="B11" s="154">
        <v>2024010482</v>
      </c>
      <c r="C11" s="154" t="s">
        <v>130</v>
      </c>
      <c r="D11" s="153" t="s">
        <v>716</v>
      </c>
      <c r="E11" s="153" t="s">
        <v>717</v>
      </c>
      <c r="F11" s="153" t="s">
        <v>718</v>
      </c>
      <c r="G11" s="153" t="s">
        <v>732</v>
      </c>
      <c r="H11" s="153" t="s">
        <v>91</v>
      </c>
      <c r="I11" s="153"/>
      <c r="J11" s="153" t="str">
        <f>VLOOKUP(D11,[3]Sheet2!A$1:B$288,2,FALSE)</f>
        <v>C级</v>
      </c>
      <c r="K11" s="162">
        <v>3</v>
      </c>
      <c r="L11" s="163">
        <v>1.5</v>
      </c>
    </row>
    <row r="12" ht="31.2" outlineLevel="1" spans="1:12">
      <c r="A12" s="153"/>
      <c r="B12" s="154"/>
      <c r="C12" s="156" t="s">
        <v>733</v>
      </c>
      <c r="D12" s="153"/>
      <c r="E12" s="153"/>
      <c r="F12" s="153"/>
      <c r="G12" s="153"/>
      <c r="H12" s="153"/>
      <c r="I12" s="153"/>
      <c r="J12" s="153"/>
      <c r="K12" s="162"/>
      <c r="L12" s="163">
        <f>SUBTOTAL(9,L10:L11)</f>
        <v>4.5</v>
      </c>
    </row>
    <row r="13" ht="15.6" outlineLevel="2" spans="1:12">
      <c r="A13" s="153">
        <v>57</v>
      </c>
      <c r="B13" s="153">
        <v>2024010448</v>
      </c>
      <c r="C13" s="153" t="s">
        <v>624</v>
      </c>
      <c r="D13" s="153" t="s">
        <v>734</v>
      </c>
      <c r="E13" s="153" t="s">
        <v>735</v>
      </c>
      <c r="F13" s="153" t="s">
        <v>718</v>
      </c>
      <c r="G13" s="153" t="s">
        <v>713</v>
      </c>
      <c r="H13" s="157" t="s">
        <v>91</v>
      </c>
      <c r="I13" s="153"/>
      <c r="J13" s="153" t="str">
        <f>VLOOKUP(D13,[3]Sheet2!A$1:B$288,2,FALSE)</f>
        <v>C级</v>
      </c>
      <c r="K13" s="162">
        <v>2</v>
      </c>
      <c r="L13" s="163">
        <v>1</v>
      </c>
    </row>
    <row r="14" ht="15.6" outlineLevel="1" spans="1:12">
      <c r="A14" s="153"/>
      <c r="B14" s="153"/>
      <c r="C14" s="158" t="s">
        <v>736</v>
      </c>
      <c r="D14" s="153"/>
      <c r="E14" s="153"/>
      <c r="F14" s="153"/>
      <c r="G14" s="153"/>
      <c r="H14" s="157"/>
      <c r="I14" s="153"/>
      <c r="J14" s="153"/>
      <c r="K14" s="162"/>
      <c r="L14" s="163">
        <f>SUBTOTAL(9,L13)</f>
        <v>1</v>
      </c>
    </row>
    <row r="15" ht="15.6" outlineLevel="2" spans="1:12">
      <c r="A15" s="153">
        <v>11</v>
      </c>
      <c r="B15" s="154">
        <v>2024010525</v>
      </c>
      <c r="C15" s="154" t="s">
        <v>56</v>
      </c>
      <c r="D15" s="155" t="s">
        <v>710</v>
      </c>
      <c r="E15" s="153" t="s">
        <v>711</v>
      </c>
      <c r="F15" s="153" t="s">
        <v>712</v>
      </c>
      <c r="G15" s="153" t="s">
        <v>713</v>
      </c>
      <c r="H15" s="153" t="s">
        <v>369</v>
      </c>
      <c r="I15" s="153" t="s">
        <v>737</v>
      </c>
      <c r="J15" s="153" t="s">
        <v>715</v>
      </c>
      <c r="K15" s="162">
        <v>4</v>
      </c>
      <c r="L15" s="163">
        <v>4</v>
      </c>
    </row>
    <row r="16" ht="15.6" outlineLevel="2" spans="1:12">
      <c r="A16" s="153">
        <v>30</v>
      </c>
      <c r="B16" s="154">
        <v>2024010525</v>
      </c>
      <c r="C16" s="154" t="s">
        <v>56</v>
      </c>
      <c r="D16" s="153" t="s">
        <v>716</v>
      </c>
      <c r="E16" s="153" t="s">
        <v>717</v>
      </c>
      <c r="F16" s="153" t="s">
        <v>718</v>
      </c>
      <c r="G16" s="153" t="s">
        <v>728</v>
      </c>
      <c r="H16" s="153" t="s">
        <v>91</v>
      </c>
      <c r="I16" s="153"/>
      <c r="J16" s="153" t="str">
        <f>VLOOKUP(D16,[3]Sheet2!A$1:B$288,2,FALSE)</f>
        <v>C级</v>
      </c>
      <c r="K16" s="162">
        <v>4</v>
      </c>
      <c r="L16" s="163">
        <v>2</v>
      </c>
    </row>
    <row r="17" ht="15.6" outlineLevel="2" spans="1:12">
      <c r="A17" s="153">
        <v>39</v>
      </c>
      <c r="B17" s="154">
        <v>2024010525</v>
      </c>
      <c r="C17" s="154" t="s">
        <v>56</v>
      </c>
      <c r="D17" s="153" t="s">
        <v>738</v>
      </c>
      <c r="E17" s="153" t="s">
        <v>739</v>
      </c>
      <c r="F17" s="153" t="s">
        <v>712</v>
      </c>
      <c r="G17" s="153" t="s">
        <v>732</v>
      </c>
      <c r="H17" s="153" t="s">
        <v>91</v>
      </c>
      <c r="I17" s="153"/>
      <c r="J17" s="153" t="str">
        <f>VLOOKUP(D17,[3]Sheet2!A$1:B$288,2,FALSE)</f>
        <v>D级</v>
      </c>
      <c r="K17" s="162">
        <v>6</v>
      </c>
      <c r="L17" s="163">
        <v>1.8</v>
      </c>
    </row>
    <row r="18" ht="31.2" outlineLevel="1" spans="1:12">
      <c r="A18" s="153"/>
      <c r="B18" s="154"/>
      <c r="C18" s="156" t="s">
        <v>740</v>
      </c>
      <c r="D18" s="153"/>
      <c r="E18" s="153"/>
      <c r="F18" s="153"/>
      <c r="G18" s="153"/>
      <c r="H18" s="153"/>
      <c r="I18" s="153"/>
      <c r="J18" s="153"/>
      <c r="K18" s="162"/>
      <c r="L18" s="163">
        <f>SUBTOTAL(9,L15:L17)</f>
        <v>7.8</v>
      </c>
    </row>
    <row r="19" ht="15.6" outlineLevel="2" spans="1:12">
      <c r="A19" s="153">
        <v>27</v>
      </c>
      <c r="B19" s="153">
        <v>2024010469</v>
      </c>
      <c r="C19" s="153" t="s">
        <v>192</v>
      </c>
      <c r="D19" s="153" t="s">
        <v>741</v>
      </c>
      <c r="E19" s="153" t="s">
        <v>742</v>
      </c>
      <c r="F19" s="153" t="s">
        <v>712</v>
      </c>
      <c r="G19" s="153" t="s">
        <v>743</v>
      </c>
      <c r="H19" s="157" t="s">
        <v>369</v>
      </c>
      <c r="I19" s="153" t="s">
        <v>744</v>
      </c>
      <c r="J19" s="153" t="s">
        <v>723</v>
      </c>
      <c r="K19" s="162">
        <v>3</v>
      </c>
      <c r="L19" s="163">
        <v>1.5</v>
      </c>
    </row>
    <row r="20" ht="15.6" outlineLevel="1" spans="1:12">
      <c r="A20" s="153"/>
      <c r="B20" s="153"/>
      <c r="C20" s="158" t="s">
        <v>745</v>
      </c>
      <c r="D20" s="153"/>
      <c r="E20" s="153"/>
      <c r="F20" s="153"/>
      <c r="G20" s="153"/>
      <c r="H20" s="157"/>
      <c r="I20" s="153"/>
      <c r="J20" s="153"/>
      <c r="K20" s="162"/>
      <c r="L20" s="163">
        <f>SUBTOTAL(9,L19)</f>
        <v>1.5</v>
      </c>
    </row>
    <row r="21" ht="15.6" outlineLevel="2" spans="1:12">
      <c r="A21" s="153">
        <v>47</v>
      </c>
      <c r="B21" s="153">
        <v>2024010602</v>
      </c>
      <c r="C21" s="153" t="s">
        <v>322</v>
      </c>
      <c r="D21" s="153" t="s">
        <v>720</v>
      </c>
      <c r="E21" s="153" t="s">
        <v>721</v>
      </c>
      <c r="F21" s="153" t="s">
        <v>718</v>
      </c>
      <c r="G21" s="153" t="s">
        <v>732</v>
      </c>
      <c r="H21" s="153" t="s">
        <v>369</v>
      </c>
      <c r="I21" s="153" t="s">
        <v>746</v>
      </c>
      <c r="J21" s="153" t="str">
        <f>VLOOKUP(D21,[3]Sheet2!A$1:B$288,2,FALSE)</f>
        <v>B级</v>
      </c>
      <c r="K21" s="163">
        <v>3</v>
      </c>
      <c r="L21" s="163">
        <v>1.5</v>
      </c>
    </row>
    <row r="22" ht="15.6" outlineLevel="1" spans="1:12">
      <c r="A22" s="153"/>
      <c r="B22" s="153"/>
      <c r="C22" s="158" t="s">
        <v>747</v>
      </c>
      <c r="D22" s="153"/>
      <c r="E22" s="153"/>
      <c r="F22" s="153"/>
      <c r="G22" s="153"/>
      <c r="H22" s="153"/>
      <c r="I22" s="153"/>
      <c r="J22" s="153"/>
      <c r="K22" s="163"/>
      <c r="L22" s="163">
        <f>SUBTOTAL(9,L21)</f>
        <v>1.5</v>
      </c>
    </row>
    <row r="23" ht="15.6" outlineLevel="2" spans="1:12">
      <c r="A23" s="153">
        <v>37</v>
      </c>
      <c r="B23" s="153">
        <v>2024010464</v>
      </c>
      <c r="C23" s="153" t="s">
        <v>82</v>
      </c>
      <c r="D23" s="153" t="s">
        <v>748</v>
      </c>
      <c r="E23" s="153" t="s">
        <v>749</v>
      </c>
      <c r="F23" s="153" t="s">
        <v>750</v>
      </c>
      <c r="G23" s="153" t="s">
        <v>751</v>
      </c>
      <c r="H23" s="157" t="s">
        <v>91</v>
      </c>
      <c r="I23" s="153"/>
      <c r="J23" s="153" t="str">
        <f>VLOOKUP(D23,[3]Sheet2!A$1:B$288,2,FALSE)</f>
        <v>D级</v>
      </c>
      <c r="K23" s="162">
        <v>12</v>
      </c>
      <c r="L23" s="163">
        <v>3.6</v>
      </c>
    </row>
    <row r="24" ht="15.6" outlineLevel="1" spans="1:12">
      <c r="A24" s="153"/>
      <c r="B24" s="153"/>
      <c r="C24" s="158" t="s">
        <v>752</v>
      </c>
      <c r="D24" s="153"/>
      <c r="E24" s="153"/>
      <c r="F24" s="153"/>
      <c r="G24" s="153"/>
      <c r="H24" s="157"/>
      <c r="I24" s="153"/>
      <c r="J24" s="153"/>
      <c r="K24" s="162"/>
      <c r="L24" s="163">
        <f>SUBTOTAL(9,L23)</f>
        <v>3.6</v>
      </c>
    </row>
    <row r="25" ht="15.6" outlineLevel="2" spans="1:12">
      <c r="A25" s="153">
        <v>12</v>
      </c>
      <c r="B25" s="153">
        <v>2024010500</v>
      </c>
      <c r="C25" s="153" t="s">
        <v>224</v>
      </c>
      <c r="D25" s="155" t="s">
        <v>710</v>
      </c>
      <c r="E25" s="153" t="s">
        <v>721</v>
      </c>
      <c r="F25" s="153" t="s">
        <v>718</v>
      </c>
      <c r="G25" s="153" t="s">
        <v>713</v>
      </c>
      <c r="H25" s="153" t="s">
        <v>369</v>
      </c>
      <c r="I25" s="153" t="s">
        <v>753</v>
      </c>
      <c r="J25" s="153" t="s">
        <v>715</v>
      </c>
      <c r="K25" s="163">
        <v>2</v>
      </c>
      <c r="L25" s="163">
        <v>1.5</v>
      </c>
    </row>
    <row r="26" ht="15.6" outlineLevel="1" spans="1:12">
      <c r="A26" s="153"/>
      <c r="B26" s="153"/>
      <c r="C26" s="158" t="s">
        <v>754</v>
      </c>
      <c r="D26" s="155"/>
      <c r="E26" s="153"/>
      <c r="F26" s="153"/>
      <c r="G26" s="153"/>
      <c r="H26" s="153"/>
      <c r="I26" s="153"/>
      <c r="J26" s="153"/>
      <c r="K26" s="163"/>
      <c r="L26" s="163">
        <f>SUBTOTAL(9,L25)</f>
        <v>1.5</v>
      </c>
    </row>
    <row r="27" ht="15.6" outlineLevel="2" spans="1:12">
      <c r="A27" s="153">
        <v>21</v>
      </c>
      <c r="B27" s="157">
        <v>2024010514</v>
      </c>
      <c r="C27" s="153" t="s">
        <v>235</v>
      </c>
      <c r="D27" s="157" t="s">
        <v>710</v>
      </c>
      <c r="E27" s="153" t="s">
        <v>721</v>
      </c>
      <c r="F27" s="153" t="s">
        <v>718</v>
      </c>
      <c r="G27" s="153" t="s">
        <v>713</v>
      </c>
      <c r="H27" s="153" t="s">
        <v>369</v>
      </c>
      <c r="I27" s="153" t="s">
        <v>755</v>
      </c>
      <c r="J27" s="153" t="s">
        <v>715</v>
      </c>
      <c r="K27" s="163">
        <v>2</v>
      </c>
      <c r="L27" s="163">
        <v>1.5</v>
      </c>
    </row>
    <row r="28" ht="15.6" outlineLevel="1" spans="1:12">
      <c r="A28" s="153"/>
      <c r="B28" s="157"/>
      <c r="C28" s="158" t="s">
        <v>756</v>
      </c>
      <c r="D28" s="157"/>
      <c r="E28" s="153"/>
      <c r="F28" s="153"/>
      <c r="G28" s="153"/>
      <c r="H28" s="153"/>
      <c r="I28" s="153"/>
      <c r="J28" s="153"/>
      <c r="K28" s="163"/>
      <c r="L28" s="163">
        <f>SUBTOTAL(9,L27)</f>
        <v>1.5</v>
      </c>
    </row>
    <row r="29" ht="31.2" outlineLevel="2" spans="1:12">
      <c r="A29" s="153">
        <v>23</v>
      </c>
      <c r="B29" s="154">
        <v>2024010593</v>
      </c>
      <c r="C29" s="154" t="s">
        <v>85</v>
      </c>
      <c r="D29" s="153" t="s">
        <v>757</v>
      </c>
      <c r="E29" s="153" t="s">
        <v>758</v>
      </c>
      <c r="F29" s="153" t="s">
        <v>718</v>
      </c>
      <c r="G29" s="153" t="s">
        <v>713</v>
      </c>
      <c r="H29" s="153" t="s">
        <v>369</v>
      </c>
      <c r="I29" s="153" t="s">
        <v>759</v>
      </c>
      <c r="J29" s="153" t="s">
        <v>723</v>
      </c>
      <c r="K29" s="162">
        <v>2</v>
      </c>
      <c r="L29" s="163">
        <v>1</v>
      </c>
    </row>
    <row r="30" ht="31.2" outlineLevel="2" spans="1:12">
      <c r="A30" s="153">
        <v>45</v>
      </c>
      <c r="B30" s="154">
        <v>2024010593</v>
      </c>
      <c r="C30" s="154" t="s">
        <v>85</v>
      </c>
      <c r="D30" s="153" t="s">
        <v>760</v>
      </c>
      <c r="E30" s="153" t="s">
        <v>761</v>
      </c>
      <c r="F30" s="153" t="s">
        <v>718</v>
      </c>
      <c r="G30" s="153" t="s">
        <v>713</v>
      </c>
      <c r="H30" s="153" t="s">
        <v>369</v>
      </c>
      <c r="I30" s="153" t="s">
        <v>762</v>
      </c>
      <c r="J30" s="153" t="s">
        <v>723</v>
      </c>
      <c r="K30" s="162">
        <v>2</v>
      </c>
      <c r="L30" s="163">
        <v>2</v>
      </c>
    </row>
    <row r="31" ht="31.2" outlineLevel="2" spans="1:12">
      <c r="A31" s="153">
        <v>72</v>
      </c>
      <c r="B31" s="154">
        <v>2024010593</v>
      </c>
      <c r="C31" s="154" t="s">
        <v>85</v>
      </c>
      <c r="D31" s="153" t="s">
        <v>724</v>
      </c>
      <c r="E31" s="153" t="s">
        <v>763</v>
      </c>
      <c r="F31" s="153" t="s">
        <v>712</v>
      </c>
      <c r="G31" s="153" t="s">
        <v>713</v>
      </c>
      <c r="H31" s="153" t="s">
        <v>369</v>
      </c>
      <c r="I31" s="153" t="s">
        <v>759</v>
      </c>
      <c r="J31" s="153" t="str">
        <f>VLOOKUP(D31,[3]Sheet2!A$1:B$288,2,FALSE)</f>
        <v>A级</v>
      </c>
      <c r="K31" s="162">
        <v>4</v>
      </c>
      <c r="L31" s="163">
        <v>3</v>
      </c>
    </row>
    <row r="32" ht="46.8" outlineLevel="1" spans="1:12">
      <c r="A32" s="153"/>
      <c r="B32" s="154"/>
      <c r="C32" s="156" t="s">
        <v>764</v>
      </c>
      <c r="D32" s="153"/>
      <c r="E32" s="153"/>
      <c r="F32" s="153"/>
      <c r="G32" s="153"/>
      <c r="H32" s="153"/>
      <c r="I32" s="153"/>
      <c r="J32" s="153"/>
      <c r="K32" s="162"/>
      <c r="L32" s="163">
        <f>SUBTOTAL(9,L29:L31)</f>
        <v>6</v>
      </c>
    </row>
    <row r="33" ht="15.6" outlineLevel="2" spans="1:12">
      <c r="A33" s="153">
        <v>58</v>
      </c>
      <c r="B33" s="153">
        <v>2024010628</v>
      </c>
      <c r="C33" s="153" t="s">
        <v>120</v>
      </c>
      <c r="D33" s="153" t="s">
        <v>734</v>
      </c>
      <c r="E33" s="153" t="s">
        <v>765</v>
      </c>
      <c r="F33" s="153" t="s">
        <v>718</v>
      </c>
      <c r="G33" s="153" t="s">
        <v>713</v>
      </c>
      <c r="H33" s="153" t="s">
        <v>91</v>
      </c>
      <c r="I33" s="153"/>
      <c r="J33" s="153" t="str">
        <f>VLOOKUP(D33,[3]Sheet2!A$1:B$288,2,FALSE)</f>
        <v>C级</v>
      </c>
      <c r="K33" s="162">
        <v>2</v>
      </c>
      <c r="L33" s="163">
        <v>1</v>
      </c>
    </row>
    <row r="34" ht="15.6" outlineLevel="1" spans="1:12">
      <c r="A34" s="153"/>
      <c r="B34" s="153"/>
      <c r="C34" s="158" t="s">
        <v>766</v>
      </c>
      <c r="D34" s="153"/>
      <c r="E34" s="153"/>
      <c r="F34" s="153"/>
      <c r="G34" s="153"/>
      <c r="H34" s="153"/>
      <c r="I34" s="153"/>
      <c r="J34" s="153"/>
      <c r="K34" s="162"/>
      <c r="L34" s="163">
        <f>SUBTOTAL(9,L33)</f>
        <v>1</v>
      </c>
    </row>
    <row r="35" ht="15.6" outlineLevel="2" spans="1:12">
      <c r="A35" s="153">
        <v>6</v>
      </c>
      <c r="B35" s="153">
        <v>2024010626</v>
      </c>
      <c r="C35" s="153" t="s">
        <v>67</v>
      </c>
      <c r="D35" s="153" t="s">
        <v>767</v>
      </c>
      <c r="E35" s="153" t="s">
        <v>763</v>
      </c>
      <c r="F35" s="153" t="s">
        <v>712</v>
      </c>
      <c r="G35" s="153" t="s">
        <v>732</v>
      </c>
      <c r="H35" s="153" t="s">
        <v>369</v>
      </c>
      <c r="I35" s="153" t="s">
        <v>768</v>
      </c>
      <c r="J35" s="153" t="s">
        <v>723</v>
      </c>
      <c r="K35" s="162">
        <v>6</v>
      </c>
      <c r="L35" s="163">
        <v>3</v>
      </c>
    </row>
    <row r="36" ht="15.6" outlineLevel="2" spans="1:12">
      <c r="A36" s="153">
        <v>34</v>
      </c>
      <c r="B36" s="153">
        <v>2024010626</v>
      </c>
      <c r="C36" s="153" t="s">
        <v>67</v>
      </c>
      <c r="D36" s="153" t="s">
        <v>716</v>
      </c>
      <c r="E36" s="153" t="s">
        <v>717</v>
      </c>
      <c r="F36" s="153" t="s">
        <v>718</v>
      </c>
      <c r="G36" s="153" t="s">
        <v>713</v>
      </c>
      <c r="H36" s="153" t="s">
        <v>91</v>
      </c>
      <c r="I36" s="153"/>
      <c r="J36" s="153" t="s">
        <v>729</v>
      </c>
      <c r="K36" s="162">
        <v>3</v>
      </c>
      <c r="L36" s="163">
        <v>1.5</v>
      </c>
    </row>
    <row r="37" ht="15.6" outlineLevel="2" spans="1:12">
      <c r="A37" s="153">
        <v>43</v>
      </c>
      <c r="B37" s="153">
        <v>2024010626</v>
      </c>
      <c r="C37" s="153" t="s">
        <v>67</v>
      </c>
      <c r="D37" s="153" t="s">
        <v>769</v>
      </c>
      <c r="E37" s="153" t="s">
        <v>770</v>
      </c>
      <c r="F37" s="153" t="s">
        <v>712</v>
      </c>
      <c r="G37" s="153" t="s">
        <v>713</v>
      </c>
      <c r="H37" s="153" t="s">
        <v>369</v>
      </c>
      <c r="I37" s="153" t="s">
        <v>771</v>
      </c>
      <c r="J37" s="153" t="str">
        <f>VLOOKUP(D37,[3]Sheet2!A$1:B$288,2,FALSE)</f>
        <v>B级</v>
      </c>
      <c r="K37" s="162">
        <v>4</v>
      </c>
      <c r="L37" s="163">
        <v>2</v>
      </c>
    </row>
    <row r="38" ht="15.6" outlineLevel="2" spans="1:12">
      <c r="A38" s="153">
        <v>44</v>
      </c>
      <c r="B38" s="157">
        <v>2024010626</v>
      </c>
      <c r="C38" s="157" t="s">
        <v>67</v>
      </c>
      <c r="D38" s="157" t="s">
        <v>769</v>
      </c>
      <c r="E38" s="157" t="s">
        <v>772</v>
      </c>
      <c r="F38" s="153" t="s">
        <v>712</v>
      </c>
      <c r="G38" s="157" t="s">
        <v>732</v>
      </c>
      <c r="H38" s="157" t="s">
        <v>369</v>
      </c>
      <c r="I38" s="153" t="s">
        <v>773</v>
      </c>
      <c r="J38" s="153" t="s">
        <v>723</v>
      </c>
      <c r="K38" s="163">
        <v>6</v>
      </c>
      <c r="L38" s="163">
        <v>3</v>
      </c>
    </row>
    <row r="39" ht="15.6" outlineLevel="2" spans="1:12">
      <c r="A39" s="153">
        <v>73</v>
      </c>
      <c r="B39" s="153">
        <v>2024020626</v>
      </c>
      <c r="C39" s="153" t="s">
        <v>67</v>
      </c>
      <c r="D39" s="153" t="s">
        <v>724</v>
      </c>
      <c r="E39" s="153" t="s">
        <v>774</v>
      </c>
      <c r="F39" s="153" t="s">
        <v>712</v>
      </c>
      <c r="G39" s="153" t="s">
        <v>713</v>
      </c>
      <c r="H39" s="153" t="s">
        <v>369</v>
      </c>
      <c r="I39" s="153" t="s">
        <v>775</v>
      </c>
      <c r="J39" s="153" t="str">
        <f>VLOOKUP(D39,[3]Sheet2!A$1:B$288,2,FALSE)</f>
        <v>A级</v>
      </c>
      <c r="K39" s="162">
        <v>4</v>
      </c>
      <c r="L39" s="163">
        <v>3</v>
      </c>
    </row>
    <row r="40" ht="15.6" outlineLevel="2" spans="1:12">
      <c r="A40" s="153">
        <v>81</v>
      </c>
      <c r="B40" s="157">
        <v>2024010626</v>
      </c>
      <c r="C40" s="157" t="s">
        <v>67</v>
      </c>
      <c r="D40" s="157" t="s">
        <v>724</v>
      </c>
      <c r="E40" s="157" t="s">
        <v>776</v>
      </c>
      <c r="F40" s="153" t="s">
        <v>712</v>
      </c>
      <c r="G40" s="157" t="s">
        <v>713</v>
      </c>
      <c r="H40" s="157" t="s">
        <v>369</v>
      </c>
      <c r="I40" s="153" t="s">
        <v>768</v>
      </c>
      <c r="J40" s="157" t="s">
        <v>715</v>
      </c>
      <c r="K40" s="163">
        <v>4</v>
      </c>
      <c r="L40" s="163">
        <v>3</v>
      </c>
    </row>
    <row r="41" ht="15.6" outlineLevel="1" spans="1:12">
      <c r="A41" s="153"/>
      <c r="B41" s="157"/>
      <c r="C41" s="159" t="s">
        <v>777</v>
      </c>
      <c r="D41" s="157"/>
      <c r="E41" s="157"/>
      <c r="F41" s="153"/>
      <c r="G41" s="157"/>
      <c r="H41" s="157"/>
      <c r="I41" s="153"/>
      <c r="J41" s="157"/>
      <c r="K41" s="163"/>
      <c r="L41" s="163">
        <f>SUBTOTAL(9,L35:L40)</f>
        <v>15.5</v>
      </c>
    </row>
    <row r="42" ht="31.2" outlineLevel="2" spans="1:12">
      <c r="A42" s="153">
        <v>2</v>
      </c>
      <c r="B42" s="154">
        <v>2024010550</v>
      </c>
      <c r="C42" s="154" t="s">
        <v>76</v>
      </c>
      <c r="D42" s="153" t="s">
        <v>778</v>
      </c>
      <c r="E42" s="153" t="s">
        <v>779</v>
      </c>
      <c r="F42" s="153" t="s">
        <v>750</v>
      </c>
      <c r="G42" s="153" t="s">
        <v>732</v>
      </c>
      <c r="H42" s="153" t="s">
        <v>91</v>
      </c>
      <c r="I42" s="153"/>
      <c r="J42" s="153" t="str">
        <f>VLOOKUP(D42,[3]Sheet2!A$1:B$288,2,FALSE)</f>
        <v>D级</v>
      </c>
      <c r="K42" s="162">
        <v>10</v>
      </c>
      <c r="L42" s="163">
        <v>3</v>
      </c>
    </row>
    <row r="43" ht="46.8" outlineLevel="1" spans="1:12">
      <c r="A43" s="153"/>
      <c r="B43" s="154"/>
      <c r="C43" s="156" t="s">
        <v>780</v>
      </c>
      <c r="D43" s="153"/>
      <c r="E43" s="153"/>
      <c r="F43" s="153"/>
      <c r="G43" s="153"/>
      <c r="H43" s="153"/>
      <c r="I43" s="153"/>
      <c r="J43" s="153"/>
      <c r="K43" s="162"/>
      <c r="L43" s="163">
        <f>SUBTOTAL(9,L42)</f>
        <v>3</v>
      </c>
    </row>
    <row r="44" ht="31.2" outlineLevel="2" spans="1:12">
      <c r="A44" s="153">
        <v>3</v>
      </c>
      <c r="B44" s="154">
        <v>2024010599</v>
      </c>
      <c r="C44" s="154" t="s">
        <v>69</v>
      </c>
      <c r="D44" s="153" t="s">
        <v>778</v>
      </c>
      <c r="E44" s="154" t="s">
        <v>779</v>
      </c>
      <c r="F44" s="153" t="s">
        <v>750</v>
      </c>
      <c r="G44" s="153" t="s">
        <v>732</v>
      </c>
      <c r="H44" s="153" t="s">
        <v>91</v>
      </c>
      <c r="I44" s="153"/>
      <c r="J44" s="153" t="str">
        <f>VLOOKUP(D44,[3]Sheet2!A$1:B$288,2,FALSE)</f>
        <v>D级</v>
      </c>
      <c r="K44" s="162">
        <v>10</v>
      </c>
      <c r="L44" s="163">
        <v>3</v>
      </c>
    </row>
    <row r="45" ht="31.2" outlineLevel="2" spans="1:12">
      <c r="A45" s="153">
        <v>31</v>
      </c>
      <c r="B45" s="154">
        <v>2024010599</v>
      </c>
      <c r="C45" s="154" t="s">
        <v>69</v>
      </c>
      <c r="D45" s="153" t="s">
        <v>716</v>
      </c>
      <c r="E45" s="154" t="s">
        <v>717</v>
      </c>
      <c r="F45" s="153" t="s">
        <v>718</v>
      </c>
      <c r="G45" s="153" t="s">
        <v>713</v>
      </c>
      <c r="H45" s="153" t="s">
        <v>91</v>
      </c>
      <c r="I45" s="153"/>
      <c r="J45" s="153" t="str">
        <f>VLOOKUP(D45,[3]Sheet2!A$1:B$288,2,FALSE)</f>
        <v>C级</v>
      </c>
      <c r="K45" s="162">
        <v>2</v>
      </c>
      <c r="L45" s="163">
        <v>1</v>
      </c>
    </row>
    <row r="46" ht="31.2" outlineLevel="2" spans="1:12">
      <c r="A46" s="153">
        <v>61</v>
      </c>
      <c r="B46" s="154">
        <v>2024010599</v>
      </c>
      <c r="C46" s="154" t="s">
        <v>69</v>
      </c>
      <c r="D46" s="153" t="s">
        <v>734</v>
      </c>
      <c r="E46" s="154" t="s">
        <v>781</v>
      </c>
      <c r="F46" s="153" t="s">
        <v>750</v>
      </c>
      <c r="G46" s="153" t="s">
        <v>713</v>
      </c>
      <c r="H46" s="153" t="s">
        <v>91</v>
      </c>
      <c r="I46" s="153"/>
      <c r="J46" s="153" t="str">
        <f>VLOOKUP(D46,[3]Sheet2!A$1:B$288,2,FALSE)</f>
        <v>C级</v>
      </c>
      <c r="K46" s="162">
        <v>8</v>
      </c>
      <c r="L46" s="163">
        <v>4</v>
      </c>
    </row>
    <row r="47" ht="31.2" outlineLevel="2" spans="1:12">
      <c r="A47" s="153">
        <v>82</v>
      </c>
      <c r="B47" s="154">
        <v>2024010599</v>
      </c>
      <c r="C47" s="154" t="s">
        <v>69</v>
      </c>
      <c r="D47" s="153" t="s">
        <v>782</v>
      </c>
      <c r="E47" s="154" t="s">
        <v>783</v>
      </c>
      <c r="F47" s="153" t="s">
        <v>750</v>
      </c>
      <c r="G47" s="153" t="s">
        <v>713</v>
      </c>
      <c r="H47" s="153" t="s">
        <v>91</v>
      </c>
      <c r="I47" s="153"/>
      <c r="J47" s="153" t="str">
        <f>VLOOKUP(D47,[3]Sheet2!A$1:B$288,2,FALSE)</f>
        <v>D级</v>
      </c>
      <c r="K47" s="162">
        <v>8</v>
      </c>
      <c r="L47" s="163">
        <v>2.4</v>
      </c>
    </row>
    <row r="48" ht="46.8" outlineLevel="1" spans="1:12">
      <c r="A48" s="153"/>
      <c r="B48" s="154"/>
      <c r="C48" s="156" t="s">
        <v>784</v>
      </c>
      <c r="D48" s="153"/>
      <c r="E48" s="154"/>
      <c r="F48" s="153"/>
      <c r="G48" s="153"/>
      <c r="H48" s="153"/>
      <c r="I48" s="153"/>
      <c r="J48" s="153"/>
      <c r="K48" s="162"/>
      <c r="L48" s="163">
        <f>SUBTOTAL(9,L44:L47)</f>
        <v>10.4</v>
      </c>
    </row>
    <row r="49" ht="31.2" outlineLevel="2" spans="1:12">
      <c r="A49" s="153">
        <v>13</v>
      </c>
      <c r="B49" s="154">
        <v>2024010584</v>
      </c>
      <c r="C49" s="154" t="s">
        <v>61</v>
      </c>
      <c r="D49" s="155" t="s">
        <v>710</v>
      </c>
      <c r="E49" s="153" t="s">
        <v>711</v>
      </c>
      <c r="F49" s="153" t="s">
        <v>712</v>
      </c>
      <c r="G49" s="153" t="s">
        <v>713</v>
      </c>
      <c r="H49" s="153" t="s">
        <v>369</v>
      </c>
      <c r="I49" s="153" t="s">
        <v>785</v>
      </c>
      <c r="J49" s="153" t="s">
        <v>715</v>
      </c>
      <c r="K49" s="162">
        <v>4</v>
      </c>
      <c r="L49" s="163">
        <v>3</v>
      </c>
    </row>
    <row r="50" ht="31.2" outlineLevel="2" spans="1:12">
      <c r="A50" s="153">
        <v>53</v>
      </c>
      <c r="B50" s="154">
        <v>2024010584</v>
      </c>
      <c r="C50" s="154" t="s">
        <v>61</v>
      </c>
      <c r="D50" s="153" t="s">
        <v>720</v>
      </c>
      <c r="E50" s="153" t="s">
        <v>721</v>
      </c>
      <c r="F50" s="153" t="s">
        <v>718</v>
      </c>
      <c r="G50" s="153" t="s">
        <v>732</v>
      </c>
      <c r="H50" s="153" t="s">
        <v>369</v>
      </c>
      <c r="I50" s="164" t="s">
        <v>786</v>
      </c>
      <c r="J50" s="153" t="s">
        <v>723</v>
      </c>
      <c r="K50" s="162">
        <v>3</v>
      </c>
      <c r="L50" s="163">
        <v>2</v>
      </c>
    </row>
    <row r="51" ht="46.8" outlineLevel="1" spans="1:12">
      <c r="A51" s="153"/>
      <c r="B51" s="154"/>
      <c r="C51" s="156" t="s">
        <v>787</v>
      </c>
      <c r="D51" s="153"/>
      <c r="E51" s="153"/>
      <c r="F51" s="153"/>
      <c r="G51" s="153"/>
      <c r="H51" s="153"/>
      <c r="I51" s="164"/>
      <c r="J51" s="153"/>
      <c r="K51" s="162"/>
      <c r="L51" s="163">
        <f>SUBTOTAL(9,L49:L50)</f>
        <v>5</v>
      </c>
    </row>
    <row r="52" ht="31.2" outlineLevel="2" spans="1:12">
      <c r="A52" s="153">
        <v>4</v>
      </c>
      <c r="B52" s="154">
        <v>2024010582</v>
      </c>
      <c r="C52" s="154" t="s">
        <v>54</v>
      </c>
      <c r="D52" s="153" t="s">
        <v>778</v>
      </c>
      <c r="E52" s="153" t="s">
        <v>779</v>
      </c>
      <c r="F52" s="153" t="s">
        <v>750</v>
      </c>
      <c r="G52" s="153" t="s">
        <v>732</v>
      </c>
      <c r="H52" s="153" t="s">
        <v>91</v>
      </c>
      <c r="I52" s="153"/>
      <c r="J52" s="153" t="str">
        <f>VLOOKUP(D52,[3]Sheet2!A$1:B$288,2,FALSE)</f>
        <v>D级</v>
      </c>
      <c r="K52" s="162">
        <v>10</v>
      </c>
      <c r="L52" s="163">
        <v>3</v>
      </c>
    </row>
    <row r="53" ht="31.2" outlineLevel="2" spans="1:12">
      <c r="A53" s="153">
        <v>24</v>
      </c>
      <c r="B53" s="154">
        <v>2024010582</v>
      </c>
      <c r="C53" s="154" t="s">
        <v>54</v>
      </c>
      <c r="D53" s="153" t="s">
        <v>788</v>
      </c>
      <c r="E53" s="153" t="s">
        <v>758</v>
      </c>
      <c r="F53" s="153" t="s">
        <v>718</v>
      </c>
      <c r="G53" s="153" t="s">
        <v>713</v>
      </c>
      <c r="H53" s="153" t="s">
        <v>369</v>
      </c>
      <c r="I53" s="153" t="s">
        <v>789</v>
      </c>
      <c r="J53" s="153" t="s">
        <v>723</v>
      </c>
      <c r="K53" s="162">
        <v>2</v>
      </c>
      <c r="L53" s="163">
        <v>1</v>
      </c>
    </row>
    <row r="54" ht="31.2" outlineLevel="2" spans="1:12">
      <c r="A54" s="153">
        <v>64</v>
      </c>
      <c r="B54" s="154">
        <v>2024010582</v>
      </c>
      <c r="C54" s="154" t="s">
        <v>54</v>
      </c>
      <c r="D54" s="153" t="s">
        <v>790</v>
      </c>
      <c r="E54" s="154" t="s">
        <v>791</v>
      </c>
      <c r="F54" s="153" t="s">
        <v>712</v>
      </c>
      <c r="G54" s="153" t="s">
        <v>713</v>
      </c>
      <c r="H54" s="153" t="s">
        <v>91</v>
      </c>
      <c r="I54" s="153"/>
      <c r="J54" s="153" t="str">
        <f>VLOOKUP(D54,[3]Sheet2!A$1:B$288,2,FALSE)</f>
        <v>D级</v>
      </c>
      <c r="K54" s="162">
        <v>4</v>
      </c>
      <c r="L54" s="163">
        <v>1.2</v>
      </c>
    </row>
    <row r="55" ht="31.2" outlineLevel="2" spans="1:12">
      <c r="A55" s="153">
        <v>65</v>
      </c>
      <c r="B55" s="154">
        <v>2024010582</v>
      </c>
      <c r="C55" s="154" t="s">
        <v>54</v>
      </c>
      <c r="D55" s="155" t="s">
        <v>792</v>
      </c>
      <c r="E55" s="153" t="s">
        <v>793</v>
      </c>
      <c r="F55" s="153" t="s">
        <v>712</v>
      </c>
      <c r="G55" s="153" t="s">
        <v>713</v>
      </c>
      <c r="H55" s="153" t="s">
        <v>91</v>
      </c>
      <c r="I55" s="153"/>
      <c r="J55" s="153" t="s">
        <v>723</v>
      </c>
      <c r="K55" s="162">
        <v>4</v>
      </c>
      <c r="L55" s="163">
        <v>4</v>
      </c>
    </row>
    <row r="56" ht="31.2" outlineLevel="2" spans="1:12">
      <c r="A56" s="153">
        <v>74</v>
      </c>
      <c r="B56" s="154">
        <v>2024010582</v>
      </c>
      <c r="C56" s="154" t="s">
        <v>54</v>
      </c>
      <c r="D56" s="153" t="s">
        <v>724</v>
      </c>
      <c r="E56" s="153" t="s">
        <v>763</v>
      </c>
      <c r="F56" s="153" t="s">
        <v>712</v>
      </c>
      <c r="G56" s="153" t="s">
        <v>713</v>
      </c>
      <c r="H56" s="153" t="s">
        <v>369</v>
      </c>
      <c r="I56" s="153" t="s">
        <v>794</v>
      </c>
      <c r="J56" s="153" t="str">
        <f>VLOOKUP(D56,[3]Sheet2!A$1:B$288,2,FALSE)</f>
        <v>A级</v>
      </c>
      <c r="K56" s="162">
        <v>4</v>
      </c>
      <c r="L56" s="163">
        <v>3</v>
      </c>
    </row>
    <row r="57" ht="46.8" outlineLevel="1" spans="1:12">
      <c r="A57" s="153"/>
      <c r="B57" s="154"/>
      <c r="C57" s="156" t="s">
        <v>795</v>
      </c>
      <c r="D57" s="153"/>
      <c r="E57" s="153"/>
      <c r="F57" s="153"/>
      <c r="G57" s="153"/>
      <c r="H57" s="153"/>
      <c r="I57" s="153"/>
      <c r="J57" s="153"/>
      <c r="K57" s="162"/>
      <c r="L57" s="163">
        <f>SUBTOTAL(9,L52:L56)</f>
        <v>12.2</v>
      </c>
    </row>
    <row r="58" ht="15.6" outlineLevel="2" spans="1:12">
      <c r="A58" s="153">
        <v>40</v>
      </c>
      <c r="B58" s="153">
        <v>2024010561</v>
      </c>
      <c r="C58" s="153" t="s">
        <v>163</v>
      </c>
      <c r="D58" s="153" t="s">
        <v>738</v>
      </c>
      <c r="E58" s="153" t="s">
        <v>796</v>
      </c>
      <c r="F58" s="153" t="s">
        <v>718</v>
      </c>
      <c r="G58" s="153" t="s">
        <v>743</v>
      </c>
      <c r="H58" s="153" t="s">
        <v>91</v>
      </c>
      <c r="I58" s="153"/>
      <c r="J58" s="153" t="s">
        <v>797</v>
      </c>
      <c r="K58" s="162">
        <v>1</v>
      </c>
      <c r="L58" s="163">
        <v>0.3</v>
      </c>
    </row>
    <row r="59" ht="15.6" outlineLevel="1" spans="1:12">
      <c r="A59" s="153"/>
      <c r="B59" s="153"/>
      <c r="C59" s="158" t="s">
        <v>798</v>
      </c>
      <c r="D59" s="153"/>
      <c r="E59" s="153"/>
      <c r="F59" s="153"/>
      <c r="G59" s="153"/>
      <c r="H59" s="153"/>
      <c r="I59" s="153"/>
      <c r="J59" s="153"/>
      <c r="K59" s="162"/>
      <c r="L59" s="163">
        <f>SUBTOTAL(9,L58)</f>
        <v>0.3</v>
      </c>
    </row>
    <row r="60" ht="15.6" outlineLevel="2" spans="1:12">
      <c r="A60" s="153">
        <v>48</v>
      </c>
      <c r="B60" s="153">
        <v>2024010583</v>
      </c>
      <c r="C60" s="153" t="s">
        <v>144</v>
      </c>
      <c r="D60" s="153" t="s">
        <v>720</v>
      </c>
      <c r="E60" s="153" t="s">
        <v>721</v>
      </c>
      <c r="F60" s="153" t="s">
        <v>718</v>
      </c>
      <c r="G60" s="153" t="s">
        <v>732</v>
      </c>
      <c r="H60" s="153" t="s">
        <v>369</v>
      </c>
      <c r="I60" s="153" t="s">
        <v>799</v>
      </c>
      <c r="J60" s="153" t="s">
        <v>729</v>
      </c>
      <c r="K60" s="163">
        <v>3</v>
      </c>
      <c r="L60" s="163">
        <v>0.75</v>
      </c>
    </row>
    <row r="61" ht="15.6" outlineLevel="1" spans="1:12">
      <c r="A61" s="153"/>
      <c r="B61" s="153"/>
      <c r="C61" s="158" t="s">
        <v>800</v>
      </c>
      <c r="D61" s="153"/>
      <c r="E61" s="153"/>
      <c r="F61" s="153"/>
      <c r="G61" s="153"/>
      <c r="H61" s="153"/>
      <c r="I61" s="153"/>
      <c r="J61" s="153"/>
      <c r="K61" s="163"/>
      <c r="L61" s="163">
        <f>SUBTOTAL(9,L60)</f>
        <v>0.75</v>
      </c>
    </row>
    <row r="62" ht="15.6" outlineLevel="2" spans="1:12">
      <c r="A62" s="153">
        <v>71</v>
      </c>
      <c r="B62" s="153">
        <v>2024010572</v>
      </c>
      <c r="C62" s="153" t="s">
        <v>234</v>
      </c>
      <c r="D62" s="153" t="s">
        <v>801</v>
      </c>
      <c r="E62" s="153" t="s">
        <v>802</v>
      </c>
      <c r="F62" s="153" t="s">
        <v>750</v>
      </c>
      <c r="G62" s="153" t="s">
        <v>732</v>
      </c>
      <c r="H62" s="153" t="s">
        <v>369</v>
      </c>
      <c r="I62" s="153" t="s">
        <v>803</v>
      </c>
      <c r="J62" s="153" t="str">
        <f>VLOOKUP(D62,[3]Sheet2!A$1:B$288,2,FALSE)</f>
        <v>C级</v>
      </c>
      <c r="K62" s="162">
        <v>10</v>
      </c>
      <c r="L62" s="163">
        <v>2.5</v>
      </c>
    </row>
    <row r="63" ht="15.6" outlineLevel="1" spans="1:12">
      <c r="A63" s="153"/>
      <c r="B63" s="153"/>
      <c r="C63" s="158" t="s">
        <v>804</v>
      </c>
      <c r="D63" s="153"/>
      <c r="E63" s="153"/>
      <c r="F63" s="153"/>
      <c r="G63" s="153"/>
      <c r="H63" s="153"/>
      <c r="I63" s="153"/>
      <c r="J63" s="153"/>
      <c r="K63" s="162"/>
      <c r="L63" s="163">
        <f>SUBTOTAL(9,L62)</f>
        <v>2.5</v>
      </c>
    </row>
    <row r="64" ht="15.6" outlineLevel="2" spans="1:12">
      <c r="A64" s="153">
        <v>14</v>
      </c>
      <c r="B64" s="153">
        <v>2024010481</v>
      </c>
      <c r="C64" s="153" t="s">
        <v>122</v>
      </c>
      <c r="D64" s="155" t="s">
        <v>710</v>
      </c>
      <c r="E64" s="153" t="s">
        <v>711</v>
      </c>
      <c r="F64" s="153" t="s">
        <v>712</v>
      </c>
      <c r="G64" s="153" t="s">
        <v>751</v>
      </c>
      <c r="H64" s="153" t="s">
        <v>805</v>
      </c>
      <c r="I64" s="153" t="s">
        <v>806</v>
      </c>
      <c r="J64" s="153" t="s">
        <v>715</v>
      </c>
      <c r="K64" s="162">
        <v>8</v>
      </c>
      <c r="L64" s="163">
        <v>6</v>
      </c>
    </row>
    <row r="65" ht="15.6" outlineLevel="1" spans="1:12">
      <c r="A65" s="153"/>
      <c r="B65" s="153"/>
      <c r="C65" s="158" t="s">
        <v>807</v>
      </c>
      <c r="D65" s="155"/>
      <c r="E65" s="153"/>
      <c r="F65" s="153"/>
      <c r="G65" s="153"/>
      <c r="H65" s="153"/>
      <c r="I65" s="153"/>
      <c r="J65" s="153"/>
      <c r="K65" s="162"/>
      <c r="L65" s="163">
        <f>SUBTOTAL(9,L64)</f>
        <v>6</v>
      </c>
    </row>
    <row r="66" ht="15.6" outlineLevel="2" spans="1:12">
      <c r="A66" s="153">
        <v>59</v>
      </c>
      <c r="B66" s="153">
        <v>2024010458</v>
      </c>
      <c r="C66" s="153" t="s">
        <v>72</v>
      </c>
      <c r="D66" s="153" t="s">
        <v>734</v>
      </c>
      <c r="E66" s="153" t="s">
        <v>808</v>
      </c>
      <c r="F66" s="153" t="s">
        <v>750</v>
      </c>
      <c r="G66" s="153" t="s">
        <v>732</v>
      </c>
      <c r="H66" s="157" t="s">
        <v>91</v>
      </c>
      <c r="I66" s="153"/>
      <c r="J66" s="153" t="str">
        <f>VLOOKUP(D66,[3]Sheet2!A$1:B$288,2,FALSE)</f>
        <v>C级</v>
      </c>
      <c r="K66" s="162">
        <v>10</v>
      </c>
      <c r="L66" s="163">
        <v>5</v>
      </c>
    </row>
    <row r="67" ht="15.6" outlineLevel="2" spans="1:12">
      <c r="A67" s="153">
        <v>68</v>
      </c>
      <c r="B67" s="157">
        <v>2024010458</v>
      </c>
      <c r="C67" s="153" t="s">
        <v>72</v>
      </c>
      <c r="D67" s="165" t="s">
        <v>809</v>
      </c>
      <c r="E67" s="153" t="s">
        <v>721</v>
      </c>
      <c r="F67" s="153" t="s">
        <v>718</v>
      </c>
      <c r="G67" s="153" t="s">
        <v>713</v>
      </c>
      <c r="H67" s="153" t="s">
        <v>91</v>
      </c>
      <c r="I67" s="157"/>
      <c r="J67" s="153" t="s">
        <v>723</v>
      </c>
      <c r="K67" s="163">
        <v>2</v>
      </c>
      <c r="L67" s="163">
        <v>2</v>
      </c>
    </row>
    <row r="68" ht="31.2" outlineLevel="2" spans="1:12">
      <c r="A68" s="153">
        <v>84</v>
      </c>
      <c r="B68" s="154">
        <v>2024010458</v>
      </c>
      <c r="C68" s="154" t="s">
        <v>72</v>
      </c>
      <c r="D68" s="153" t="s">
        <v>809</v>
      </c>
      <c r="E68" s="153" t="s">
        <v>721</v>
      </c>
      <c r="F68" s="153" t="s">
        <v>718</v>
      </c>
      <c r="G68" s="153" t="s">
        <v>713</v>
      </c>
      <c r="H68" s="153" t="s">
        <v>91</v>
      </c>
      <c r="I68" s="153"/>
      <c r="J68" s="153" t="s">
        <v>723</v>
      </c>
      <c r="K68" s="167">
        <v>2</v>
      </c>
      <c r="L68" s="163">
        <v>2</v>
      </c>
    </row>
    <row r="69" ht="46.8" outlineLevel="1" spans="1:12">
      <c r="A69" s="153"/>
      <c r="B69" s="154"/>
      <c r="C69" s="156" t="s">
        <v>810</v>
      </c>
      <c r="D69" s="153"/>
      <c r="E69" s="153"/>
      <c r="F69" s="153"/>
      <c r="G69" s="153"/>
      <c r="H69" s="153"/>
      <c r="I69" s="153"/>
      <c r="J69" s="153"/>
      <c r="K69" s="167"/>
      <c r="L69" s="163">
        <f>SUBTOTAL(9,L66:L68)</f>
        <v>9</v>
      </c>
    </row>
    <row r="70" ht="15.6" outlineLevel="2" spans="1:12">
      <c r="A70" s="153">
        <v>15</v>
      </c>
      <c r="B70" s="153">
        <v>2024010538</v>
      </c>
      <c r="C70" s="153" t="s">
        <v>89</v>
      </c>
      <c r="D70" s="155" t="s">
        <v>710</v>
      </c>
      <c r="E70" s="166" t="s">
        <v>711</v>
      </c>
      <c r="F70" s="153" t="s">
        <v>712</v>
      </c>
      <c r="G70" s="153" t="s">
        <v>713</v>
      </c>
      <c r="H70" s="153" t="s">
        <v>369</v>
      </c>
      <c r="I70" s="168" t="s">
        <v>811</v>
      </c>
      <c r="J70" s="153" t="s">
        <v>715</v>
      </c>
      <c r="K70" s="162">
        <v>4</v>
      </c>
      <c r="L70" s="163">
        <v>3</v>
      </c>
    </row>
    <row r="71" ht="15.6" outlineLevel="1" spans="1:12">
      <c r="A71" s="153"/>
      <c r="B71" s="153"/>
      <c r="C71" s="158" t="s">
        <v>812</v>
      </c>
      <c r="D71" s="155"/>
      <c r="E71" s="166"/>
      <c r="F71" s="153"/>
      <c r="G71" s="153"/>
      <c r="H71" s="153"/>
      <c r="I71" s="168"/>
      <c r="J71" s="153"/>
      <c r="K71" s="162"/>
      <c r="L71" s="163">
        <f>SUBTOTAL(9,L70)</f>
        <v>3</v>
      </c>
    </row>
    <row r="72" ht="15.6" outlineLevel="2" spans="1:12">
      <c r="A72" s="153">
        <v>49</v>
      </c>
      <c r="B72" s="153">
        <v>2024010606</v>
      </c>
      <c r="C72" s="153" t="s">
        <v>188</v>
      </c>
      <c r="D72" s="153" t="s">
        <v>720</v>
      </c>
      <c r="E72" s="153" t="s">
        <v>721</v>
      </c>
      <c r="F72" s="153" t="s">
        <v>718</v>
      </c>
      <c r="G72" s="153" t="s">
        <v>732</v>
      </c>
      <c r="H72" s="153" t="s">
        <v>369</v>
      </c>
      <c r="I72" s="153" t="s">
        <v>813</v>
      </c>
      <c r="J72" s="153" t="str">
        <f>VLOOKUP(D72,[3]Sheet2!A$1:B$288,2,FALSE)</f>
        <v>B级</v>
      </c>
      <c r="K72" s="163">
        <v>3</v>
      </c>
      <c r="L72" s="163">
        <v>1.5</v>
      </c>
    </row>
    <row r="73" ht="15.6" outlineLevel="1" spans="1:12">
      <c r="A73" s="153"/>
      <c r="B73" s="153"/>
      <c r="C73" s="158" t="s">
        <v>814</v>
      </c>
      <c r="D73" s="153"/>
      <c r="E73" s="153"/>
      <c r="F73" s="153"/>
      <c r="G73" s="153"/>
      <c r="H73" s="153"/>
      <c r="I73" s="153"/>
      <c r="J73" s="153"/>
      <c r="K73" s="163"/>
      <c r="L73" s="163">
        <f>SUBTOTAL(9,L72)</f>
        <v>1.5</v>
      </c>
    </row>
    <row r="74" ht="15.6" outlineLevel="2" spans="1:12">
      <c r="A74" s="153">
        <v>16</v>
      </c>
      <c r="B74" s="153">
        <v>2024010466</v>
      </c>
      <c r="C74" s="153" t="s">
        <v>165</v>
      </c>
      <c r="D74" s="155" t="s">
        <v>710</v>
      </c>
      <c r="E74" s="153" t="s">
        <v>711</v>
      </c>
      <c r="F74" s="153" t="s">
        <v>712</v>
      </c>
      <c r="G74" s="153" t="s">
        <v>713</v>
      </c>
      <c r="H74" s="153" t="s">
        <v>369</v>
      </c>
      <c r="I74" s="153" t="s">
        <v>815</v>
      </c>
      <c r="J74" s="153" t="s">
        <v>715</v>
      </c>
      <c r="K74" s="162">
        <v>4</v>
      </c>
      <c r="L74" s="163">
        <v>3</v>
      </c>
    </row>
    <row r="75" ht="15.6" outlineLevel="1" spans="1:12">
      <c r="A75" s="153"/>
      <c r="B75" s="153"/>
      <c r="C75" s="158" t="s">
        <v>816</v>
      </c>
      <c r="D75" s="155"/>
      <c r="E75" s="153"/>
      <c r="F75" s="153"/>
      <c r="G75" s="153"/>
      <c r="H75" s="153"/>
      <c r="I75" s="153"/>
      <c r="J75" s="153"/>
      <c r="K75" s="162"/>
      <c r="L75" s="163">
        <f>SUBTOTAL(9,L74)</f>
        <v>3</v>
      </c>
    </row>
    <row r="76" ht="15.6" outlineLevel="2" spans="1:12">
      <c r="A76" s="157">
        <v>102</v>
      </c>
      <c r="B76" s="157">
        <v>2024010573</v>
      </c>
      <c r="C76" s="157" t="s">
        <v>156</v>
      </c>
      <c r="D76" s="153" t="s">
        <v>790</v>
      </c>
      <c r="E76" s="154" t="s">
        <v>817</v>
      </c>
      <c r="F76" s="153" t="s">
        <v>712</v>
      </c>
      <c r="G76" s="153" t="s">
        <v>732</v>
      </c>
      <c r="H76" s="153" t="s">
        <v>91</v>
      </c>
      <c r="I76" s="157"/>
      <c r="J76" s="153" t="s">
        <v>797</v>
      </c>
      <c r="K76" s="167">
        <v>6</v>
      </c>
      <c r="L76" s="163">
        <v>1.8</v>
      </c>
    </row>
    <row r="77" ht="15.6" outlineLevel="1" spans="1:12">
      <c r="A77" s="157"/>
      <c r="B77" s="157"/>
      <c r="C77" s="159" t="s">
        <v>818</v>
      </c>
      <c r="D77" s="153"/>
      <c r="E77" s="154"/>
      <c r="F77" s="153"/>
      <c r="G77" s="153"/>
      <c r="H77" s="153"/>
      <c r="I77" s="157"/>
      <c r="J77" s="153"/>
      <c r="K77" s="167"/>
      <c r="L77" s="163">
        <f>SUBTOTAL(9,L76)</f>
        <v>1.8</v>
      </c>
    </row>
    <row r="78" ht="15.6" outlineLevel="2" spans="1:12">
      <c r="A78" s="153">
        <v>1</v>
      </c>
      <c r="B78" s="153">
        <v>2024010627</v>
      </c>
      <c r="C78" s="153" t="s">
        <v>173</v>
      </c>
      <c r="D78" s="153" t="s">
        <v>819</v>
      </c>
      <c r="E78" s="153" t="s">
        <v>820</v>
      </c>
      <c r="F78" s="153" t="s">
        <v>821</v>
      </c>
      <c r="G78" s="153" t="s">
        <v>713</v>
      </c>
      <c r="H78" s="153" t="s">
        <v>369</v>
      </c>
      <c r="I78" s="169" t="s">
        <v>822</v>
      </c>
      <c r="J78" s="153" t="s">
        <v>723</v>
      </c>
      <c r="K78" s="162">
        <v>4</v>
      </c>
      <c r="L78" s="163">
        <v>2.6667</v>
      </c>
    </row>
    <row r="79" ht="15.6" outlineLevel="2" spans="1:12">
      <c r="A79" s="153">
        <v>50</v>
      </c>
      <c r="B79" s="153">
        <v>2024010627</v>
      </c>
      <c r="C79" s="153" t="s">
        <v>173</v>
      </c>
      <c r="D79" s="153" t="s">
        <v>720</v>
      </c>
      <c r="E79" s="153" t="s">
        <v>721</v>
      </c>
      <c r="F79" s="153" t="s">
        <v>718</v>
      </c>
      <c r="G79" s="153" t="s">
        <v>732</v>
      </c>
      <c r="H79" s="153" t="s">
        <v>369</v>
      </c>
      <c r="I79" s="153" t="s">
        <v>823</v>
      </c>
      <c r="J79" s="153" t="str">
        <f>VLOOKUP(D79,[3]Sheet2!A$1:B$288,2,FALSE)</f>
        <v>B级</v>
      </c>
      <c r="K79" s="162">
        <v>3</v>
      </c>
      <c r="L79" s="163">
        <v>1.5</v>
      </c>
    </row>
    <row r="80" ht="15.6" outlineLevel="1" spans="1:12">
      <c r="A80" s="153"/>
      <c r="B80" s="153"/>
      <c r="C80" s="158" t="s">
        <v>824</v>
      </c>
      <c r="D80" s="153"/>
      <c r="E80" s="153"/>
      <c r="F80" s="153"/>
      <c r="G80" s="153"/>
      <c r="H80" s="153"/>
      <c r="I80" s="153"/>
      <c r="J80" s="153"/>
      <c r="K80" s="162"/>
      <c r="L80" s="163">
        <f>SUBTOTAL(9,L78:L79)</f>
        <v>4.1667</v>
      </c>
    </row>
    <row r="81" ht="15.6" outlineLevel="2" spans="1:12">
      <c r="A81" s="153">
        <v>75</v>
      </c>
      <c r="B81" s="153">
        <v>2024010608</v>
      </c>
      <c r="C81" s="153" t="s">
        <v>59</v>
      </c>
      <c r="D81" s="153" t="s">
        <v>724</v>
      </c>
      <c r="E81" s="153" t="s">
        <v>763</v>
      </c>
      <c r="F81" s="153" t="s">
        <v>712</v>
      </c>
      <c r="G81" s="153" t="s">
        <v>713</v>
      </c>
      <c r="H81" s="153" t="s">
        <v>369</v>
      </c>
      <c r="I81" s="153" t="s">
        <v>825</v>
      </c>
      <c r="J81" s="153" t="str">
        <f>VLOOKUP(D81,[3]Sheet2!A$1:B$288,2,FALSE)</f>
        <v>A级</v>
      </c>
      <c r="K81" s="162">
        <v>4</v>
      </c>
      <c r="L81" s="163">
        <v>3</v>
      </c>
    </row>
    <row r="82" ht="15.6" outlineLevel="1" spans="1:12">
      <c r="A82" s="153"/>
      <c r="B82" s="153"/>
      <c r="C82" s="158" t="s">
        <v>826</v>
      </c>
      <c r="D82" s="153"/>
      <c r="E82" s="153"/>
      <c r="F82" s="153"/>
      <c r="G82" s="153"/>
      <c r="H82" s="153"/>
      <c r="I82" s="153"/>
      <c r="J82" s="153"/>
      <c r="K82" s="162"/>
      <c r="L82" s="163">
        <f>SUBTOTAL(9,L81)</f>
        <v>3</v>
      </c>
    </row>
    <row r="83" ht="15.6" outlineLevel="2" spans="1:12">
      <c r="A83" s="153">
        <v>51</v>
      </c>
      <c r="B83" s="153">
        <v>2024010635</v>
      </c>
      <c r="C83" s="153" t="s">
        <v>294</v>
      </c>
      <c r="D83" s="153" t="s">
        <v>720</v>
      </c>
      <c r="E83" s="153" t="s">
        <v>721</v>
      </c>
      <c r="F83" s="153" t="s">
        <v>718</v>
      </c>
      <c r="G83" s="153" t="s">
        <v>732</v>
      </c>
      <c r="H83" s="153" t="s">
        <v>369</v>
      </c>
      <c r="I83" s="153"/>
      <c r="J83" s="153" t="str">
        <f>VLOOKUP(D83,[3]Sheet2!A$1:B$288,2,FALSE)</f>
        <v>B级</v>
      </c>
      <c r="K83" s="162">
        <v>3</v>
      </c>
      <c r="L83" s="163">
        <v>1.5</v>
      </c>
    </row>
    <row r="84" ht="15.6" outlineLevel="1" spans="1:12">
      <c r="A84" s="153"/>
      <c r="B84" s="153"/>
      <c r="C84" s="158" t="s">
        <v>827</v>
      </c>
      <c r="D84" s="153"/>
      <c r="E84" s="153"/>
      <c r="F84" s="153"/>
      <c r="G84" s="153"/>
      <c r="H84" s="153"/>
      <c r="I84" s="153"/>
      <c r="J84" s="153"/>
      <c r="K84" s="162"/>
      <c r="L84" s="163">
        <f>SUBTOTAL(9,L83)</f>
        <v>1.5</v>
      </c>
    </row>
    <row r="85" ht="15.6" outlineLevel="2" spans="1:12">
      <c r="A85" s="153">
        <v>17</v>
      </c>
      <c r="B85" s="153">
        <v>2024010480</v>
      </c>
      <c r="C85" s="153" t="s">
        <v>65</v>
      </c>
      <c r="D85" s="155" t="s">
        <v>710</v>
      </c>
      <c r="E85" s="153" t="s">
        <v>711</v>
      </c>
      <c r="F85" s="153" t="s">
        <v>712</v>
      </c>
      <c r="G85" s="153" t="s">
        <v>713</v>
      </c>
      <c r="H85" s="153" t="s">
        <v>369</v>
      </c>
      <c r="I85" s="153" t="s">
        <v>828</v>
      </c>
      <c r="J85" s="153" t="s">
        <v>715</v>
      </c>
      <c r="K85" s="162">
        <v>4</v>
      </c>
      <c r="L85" s="163">
        <v>3</v>
      </c>
    </row>
    <row r="86" ht="15.6" outlineLevel="1" spans="1:12">
      <c r="A86" s="153"/>
      <c r="B86" s="153"/>
      <c r="C86" s="158" t="s">
        <v>829</v>
      </c>
      <c r="D86" s="155"/>
      <c r="E86" s="153"/>
      <c r="F86" s="153"/>
      <c r="G86" s="153"/>
      <c r="H86" s="153"/>
      <c r="I86" s="153"/>
      <c r="J86" s="153"/>
      <c r="K86" s="162"/>
      <c r="L86" s="163">
        <f>SUBTOTAL(9,L85)</f>
        <v>3</v>
      </c>
    </row>
    <row r="87" ht="15.6" outlineLevel="2" spans="1:12">
      <c r="A87" s="153">
        <v>55</v>
      </c>
      <c r="B87" s="157">
        <v>2024010576</v>
      </c>
      <c r="C87" s="157" t="s">
        <v>100</v>
      </c>
      <c r="D87" s="157" t="s">
        <v>720</v>
      </c>
      <c r="E87" s="157" t="s">
        <v>721</v>
      </c>
      <c r="F87" s="157" t="s">
        <v>718</v>
      </c>
      <c r="G87" s="157" t="s">
        <v>728</v>
      </c>
      <c r="H87" s="157" t="s">
        <v>369</v>
      </c>
      <c r="I87" s="153" t="s">
        <v>830</v>
      </c>
      <c r="J87" s="157" t="s">
        <v>723</v>
      </c>
      <c r="K87" s="163">
        <v>4</v>
      </c>
      <c r="L87" s="163">
        <v>4</v>
      </c>
    </row>
    <row r="88" ht="15.6" outlineLevel="1" spans="1:12">
      <c r="A88" s="153"/>
      <c r="B88" s="157"/>
      <c r="C88" s="159" t="s">
        <v>831</v>
      </c>
      <c r="D88" s="157"/>
      <c r="E88" s="157"/>
      <c r="F88" s="157"/>
      <c r="G88" s="157"/>
      <c r="H88" s="157"/>
      <c r="I88" s="153"/>
      <c r="J88" s="157"/>
      <c r="K88" s="163"/>
      <c r="L88" s="163">
        <f>SUBTOTAL(9,L87)</f>
        <v>4</v>
      </c>
    </row>
    <row r="89" ht="15.6" outlineLevel="2" spans="1:12">
      <c r="A89" s="153">
        <v>76</v>
      </c>
      <c r="B89" s="153">
        <v>2024010614</v>
      </c>
      <c r="C89" s="153" t="s">
        <v>169</v>
      </c>
      <c r="D89" s="153" t="s">
        <v>724</v>
      </c>
      <c r="E89" s="153" t="s">
        <v>763</v>
      </c>
      <c r="F89" s="153" t="s">
        <v>712</v>
      </c>
      <c r="G89" s="153" t="s">
        <v>732</v>
      </c>
      <c r="H89" s="153" t="s">
        <v>369</v>
      </c>
      <c r="I89" s="153" t="s">
        <v>832</v>
      </c>
      <c r="J89" s="153" t="str">
        <f>VLOOKUP(D89,[3]Sheet2!A$1:B$288,2,FALSE)</f>
        <v>A级</v>
      </c>
      <c r="K89" s="162">
        <v>6</v>
      </c>
      <c r="L89" s="163">
        <v>4.5</v>
      </c>
    </row>
    <row r="90" ht="15.6" outlineLevel="1" spans="1:12">
      <c r="A90" s="153"/>
      <c r="B90" s="153"/>
      <c r="C90" s="158" t="s">
        <v>833</v>
      </c>
      <c r="D90" s="153"/>
      <c r="E90" s="153"/>
      <c r="F90" s="153"/>
      <c r="G90" s="153"/>
      <c r="H90" s="153"/>
      <c r="I90" s="153"/>
      <c r="J90" s="153"/>
      <c r="K90" s="162"/>
      <c r="L90" s="163">
        <f>SUBTOTAL(9,L89)</f>
        <v>4.5</v>
      </c>
    </row>
    <row r="91" ht="15.6" outlineLevel="2" spans="1:12">
      <c r="A91" s="153">
        <v>7</v>
      </c>
      <c r="B91" s="153">
        <v>2024010617</v>
      </c>
      <c r="C91" s="153" t="s">
        <v>58</v>
      </c>
      <c r="D91" s="153" t="s">
        <v>767</v>
      </c>
      <c r="E91" s="153" t="s">
        <v>763</v>
      </c>
      <c r="F91" s="153" t="s">
        <v>712</v>
      </c>
      <c r="G91" s="153" t="s">
        <v>713</v>
      </c>
      <c r="H91" s="153" t="s">
        <v>369</v>
      </c>
      <c r="I91" s="153" t="s">
        <v>834</v>
      </c>
      <c r="J91" s="153" t="s">
        <v>723</v>
      </c>
      <c r="K91" s="162">
        <v>4</v>
      </c>
      <c r="L91" s="163">
        <v>2</v>
      </c>
    </row>
    <row r="92" ht="15.6" outlineLevel="2" spans="1:12">
      <c r="A92" s="153">
        <v>8</v>
      </c>
      <c r="B92" s="153">
        <v>2024010617</v>
      </c>
      <c r="C92" s="153" t="s">
        <v>58</v>
      </c>
      <c r="D92" s="153" t="s">
        <v>767</v>
      </c>
      <c r="E92" s="153" t="s">
        <v>763</v>
      </c>
      <c r="F92" s="153" t="s">
        <v>712</v>
      </c>
      <c r="G92" s="153" t="s">
        <v>732</v>
      </c>
      <c r="H92" s="153" t="s">
        <v>369</v>
      </c>
      <c r="I92" s="153" t="s">
        <v>835</v>
      </c>
      <c r="J92" s="153" t="s">
        <v>723</v>
      </c>
      <c r="K92" s="162">
        <v>6</v>
      </c>
      <c r="L92" s="163">
        <v>3</v>
      </c>
    </row>
    <row r="93" ht="15.6" outlineLevel="2" spans="1:12">
      <c r="A93" s="153">
        <v>26</v>
      </c>
      <c r="B93" s="153">
        <v>2024010617</v>
      </c>
      <c r="C93" s="153" t="s">
        <v>58</v>
      </c>
      <c r="D93" s="153" t="s">
        <v>836</v>
      </c>
      <c r="E93" s="153" t="s">
        <v>837</v>
      </c>
      <c r="F93" s="153" t="s">
        <v>750</v>
      </c>
      <c r="G93" s="153" t="s">
        <v>728</v>
      </c>
      <c r="H93" s="153" t="s">
        <v>91</v>
      </c>
      <c r="I93" s="153"/>
      <c r="J93" s="153" t="str">
        <f>VLOOKUP(D93,[3]Sheet2!A$1:B$288,2,FALSE)</f>
        <v>D级</v>
      </c>
      <c r="K93" s="162">
        <v>12</v>
      </c>
      <c r="L93" s="163">
        <v>3.6</v>
      </c>
    </row>
    <row r="94" ht="15.6" outlineLevel="2" spans="1:12">
      <c r="A94" s="153">
        <v>36</v>
      </c>
      <c r="B94" s="153">
        <v>2024010617</v>
      </c>
      <c r="C94" s="153" t="s">
        <v>58</v>
      </c>
      <c r="D94" s="153" t="s">
        <v>838</v>
      </c>
      <c r="E94" s="153" t="s">
        <v>839</v>
      </c>
      <c r="F94" s="153" t="s">
        <v>712</v>
      </c>
      <c r="G94" s="153" t="s">
        <v>732</v>
      </c>
      <c r="H94" s="153" t="s">
        <v>369</v>
      </c>
      <c r="I94" s="154" t="s">
        <v>840</v>
      </c>
      <c r="J94" s="153" t="str">
        <f>VLOOKUP(D94,[3]Sheet2!A$1:B$288,2,FALSE)</f>
        <v>B级</v>
      </c>
      <c r="K94" s="162">
        <v>6</v>
      </c>
      <c r="L94" s="163">
        <v>3</v>
      </c>
    </row>
    <row r="95" ht="15.6" outlineLevel="2" spans="1:12">
      <c r="A95" s="153">
        <v>52</v>
      </c>
      <c r="B95" s="153">
        <v>2024010617</v>
      </c>
      <c r="C95" s="153" t="s">
        <v>58</v>
      </c>
      <c r="D95" s="153" t="s">
        <v>720</v>
      </c>
      <c r="E95" s="153" t="s">
        <v>721</v>
      </c>
      <c r="F95" s="153" t="s">
        <v>718</v>
      </c>
      <c r="G95" s="153" t="s">
        <v>732</v>
      </c>
      <c r="H95" s="153" t="s">
        <v>369</v>
      </c>
      <c r="I95" s="153" t="s">
        <v>823</v>
      </c>
      <c r="J95" s="153" t="str">
        <f>VLOOKUP(D95,[3]Sheet2!A$1:B$288,2,FALSE)</f>
        <v>B级</v>
      </c>
      <c r="K95" s="162">
        <v>3</v>
      </c>
      <c r="L95" s="163">
        <v>2</v>
      </c>
    </row>
    <row r="96" ht="15.6" outlineLevel="2" spans="1:12">
      <c r="A96" s="153">
        <v>66</v>
      </c>
      <c r="B96" s="153">
        <v>2024010617</v>
      </c>
      <c r="C96" s="153" t="s">
        <v>58</v>
      </c>
      <c r="D96" s="153" t="s">
        <v>841</v>
      </c>
      <c r="E96" s="153" t="s">
        <v>721</v>
      </c>
      <c r="F96" s="153" t="s">
        <v>718</v>
      </c>
      <c r="G96" s="153" t="s">
        <v>713</v>
      </c>
      <c r="H96" s="153" t="s">
        <v>91</v>
      </c>
      <c r="I96" s="153"/>
      <c r="J96" s="153" t="str">
        <f>VLOOKUP(D96,[3]Sheet2!A$1:B$288,2,FALSE)</f>
        <v>B级</v>
      </c>
      <c r="K96" s="162">
        <v>2</v>
      </c>
      <c r="L96" s="163">
        <v>2</v>
      </c>
    </row>
    <row r="97" ht="15.6" outlineLevel="2" spans="1:12">
      <c r="A97" s="153">
        <v>77</v>
      </c>
      <c r="B97" s="153">
        <v>2024010617</v>
      </c>
      <c r="C97" s="153" t="s">
        <v>58</v>
      </c>
      <c r="D97" s="153" t="s">
        <v>724</v>
      </c>
      <c r="E97" s="153" t="s">
        <v>763</v>
      </c>
      <c r="F97" s="153" t="s">
        <v>712</v>
      </c>
      <c r="G97" s="153" t="s">
        <v>713</v>
      </c>
      <c r="H97" s="153" t="s">
        <v>369</v>
      </c>
      <c r="I97" s="153" t="s">
        <v>842</v>
      </c>
      <c r="J97" s="153" t="str">
        <f>VLOOKUP(D97,[3]Sheet2!A$1:B$288,2,FALSE)</f>
        <v>A级</v>
      </c>
      <c r="K97" s="162">
        <v>4</v>
      </c>
      <c r="L97" s="163">
        <v>3</v>
      </c>
    </row>
    <row r="98" ht="15.6" outlineLevel="1" spans="1:12">
      <c r="A98" s="153"/>
      <c r="B98" s="153"/>
      <c r="C98" s="158" t="s">
        <v>843</v>
      </c>
      <c r="D98" s="153"/>
      <c r="E98" s="153"/>
      <c r="F98" s="153"/>
      <c r="G98" s="153"/>
      <c r="H98" s="153"/>
      <c r="I98" s="153"/>
      <c r="J98" s="153"/>
      <c r="K98" s="162"/>
      <c r="L98" s="163">
        <f>SUBTOTAL(9,L91:L97)</f>
        <v>18.6</v>
      </c>
    </row>
    <row r="99" ht="31.2" outlineLevel="2" spans="1:12">
      <c r="A99" s="153">
        <v>5</v>
      </c>
      <c r="B99" s="154">
        <v>2024010590</v>
      </c>
      <c r="C99" s="154" t="s">
        <v>52</v>
      </c>
      <c r="D99" s="153" t="s">
        <v>778</v>
      </c>
      <c r="E99" s="153" t="s">
        <v>779</v>
      </c>
      <c r="F99" s="153" t="s">
        <v>750</v>
      </c>
      <c r="G99" s="153" t="s">
        <v>728</v>
      </c>
      <c r="H99" s="153" t="s">
        <v>91</v>
      </c>
      <c r="I99" s="153"/>
      <c r="J99" s="153" t="str">
        <f>VLOOKUP(D99,[3]Sheet2!A$1:B$288,2,FALSE)</f>
        <v>D级</v>
      </c>
      <c r="K99" s="162">
        <v>12</v>
      </c>
      <c r="L99" s="163">
        <v>3.6</v>
      </c>
    </row>
    <row r="100" ht="31.2" outlineLevel="2" spans="1:12">
      <c r="A100" s="153">
        <v>32</v>
      </c>
      <c r="B100" s="154">
        <v>2024010590</v>
      </c>
      <c r="C100" s="154" t="s">
        <v>52</v>
      </c>
      <c r="D100" s="153" t="s">
        <v>716</v>
      </c>
      <c r="E100" s="154" t="s">
        <v>717</v>
      </c>
      <c r="F100" s="153" t="s">
        <v>718</v>
      </c>
      <c r="G100" s="153" t="s">
        <v>728</v>
      </c>
      <c r="H100" s="153" t="s">
        <v>91</v>
      </c>
      <c r="I100" s="153"/>
      <c r="J100" s="153" t="str">
        <f>VLOOKUP(D100,[3]Sheet2!A$1:B$288,2,FALSE)</f>
        <v>C级</v>
      </c>
      <c r="K100" s="162">
        <v>4</v>
      </c>
      <c r="L100" s="163">
        <v>2</v>
      </c>
    </row>
    <row r="101" ht="31.2" outlineLevel="2" spans="1:12">
      <c r="A101" s="153">
        <v>38</v>
      </c>
      <c r="B101" s="154">
        <v>2024010590</v>
      </c>
      <c r="C101" s="154" t="s">
        <v>52</v>
      </c>
      <c r="D101" s="153" t="s">
        <v>844</v>
      </c>
      <c r="E101" s="154" t="s">
        <v>845</v>
      </c>
      <c r="F101" s="153" t="s">
        <v>750</v>
      </c>
      <c r="G101" s="153" t="s">
        <v>713</v>
      </c>
      <c r="H101" s="153" t="s">
        <v>91</v>
      </c>
      <c r="I101" s="153"/>
      <c r="J101" s="153" t="s">
        <v>797</v>
      </c>
      <c r="K101" s="162">
        <v>8</v>
      </c>
      <c r="L101" s="163">
        <v>2.4</v>
      </c>
    </row>
    <row r="102" ht="31.2" outlineLevel="2" spans="1:12">
      <c r="A102" s="153">
        <v>46</v>
      </c>
      <c r="B102" s="154">
        <v>2024010590</v>
      </c>
      <c r="C102" s="154" t="s">
        <v>52</v>
      </c>
      <c r="D102" s="153" t="s">
        <v>760</v>
      </c>
      <c r="E102" s="153" t="s">
        <v>846</v>
      </c>
      <c r="F102" s="153" t="s">
        <v>718</v>
      </c>
      <c r="G102" s="153" t="s">
        <v>732</v>
      </c>
      <c r="H102" s="153" t="s">
        <v>369</v>
      </c>
      <c r="I102" s="153" t="s">
        <v>847</v>
      </c>
      <c r="J102" s="153" t="s">
        <v>723</v>
      </c>
      <c r="K102" s="162">
        <v>3</v>
      </c>
      <c r="L102" s="163">
        <v>3</v>
      </c>
    </row>
    <row r="103" ht="31.2" outlineLevel="2" spans="1:12">
      <c r="A103" s="153">
        <v>56</v>
      </c>
      <c r="B103" s="154">
        <v>2024010590</v>
      </c>
      <c r="C103" s="154" t="s">
        <v>52</v>
      </c>
      <c r="D103" s="153" t="s">
        <v>848</v>
      </c>
      <c r="E103" s="154" t="s">
        <v>783</v>
      </c>
      <c r="F103" s="153" t="s">
        <v>750</v>
      </c>
      <c r="G103" s="153" t="s">
        <v>713</v>
      </c>
      <c r="H103" s="153" t="s">
        <v>91</v>
      </c>
      <c r="I103" s="153"/>
      <c r="J103" s="153" t="str">
        <f>VLOOKUP(D103,[3]Sheet2!A$1:B$288,2,FALSE)</f>
        <v>D级</v>
      </c>
      <c r="K103" s="162">
        <v>8</v>
      </c>
      <c r="L103" s="163">
        <v>2.4</v>
      </c>
    </row>
    <row r="104" ht="31.2" outlineLevel="2" spans="1:12">
      <c r="A104" s="153">
        <v>62</v>
      </c>
      <c r="B104" s="154">
        <v>2024010590</v>
      </c>
      <c r="C104" s="154" t="s">
        <v>52</v>
      </c>
      <c r="D104" s="153" t="s">
        <v>734</v>
      </c>
      <c r="E104" s="154" t="s">
        <v>781</v>
      </c>
      <c r="F104" s="153" t="s">
        <v>718</v>
      </c>
      <c r="G104" s="153" t="s">
        <v>713</v>
      </c>
      <c r="H104" s="153" t="s">
        <v>91</v>
      </c>
      <c r="I104" s="153"/>
      <c r="J104" s="153" t="str">
        <f>VLOOKUP(D104,[3]Sheet2!A$1:B$288,2,FALSE)</f>
        <v>C级</v>
      </c>
      <c r="K104" s="162">
        <v>2</v>
      </c>
      <c r="L104" s="163">
        <v>1</v>
      </c>
    </row>
    <row r="105" ht="31.2" outlineLevel="2" spans="1:12">
      <c r="A105" s="153">
        <v>83</v>
      </c>
      <c r="B105" s="154">
        <v>2024010590</v>
      </c>
      <c r="C105" s="154" t="s">
        <v>52</v>
      </c>
      <c r="D105" s="154" t="s">
        <v>782</v>
      </c>
      <c r="E105" s="154" t="s">
        <v>783</v>
      </c>
      <c r="F105" s="153" t="s">
        <v>750</v>
      </c>
      <c r="G105" s="153" t="s">
        <v>728</v>
      </c>
      <c r="H105" s="153" t="s">
        <v>91</v>
      </c>
      <c r="I105" s="153"/>
      <c r="J105" s="153" t="str">
        <f>VLOOKUP(D105,[3]Sheet2!A$1:B$288,2,FALSE)</f>
        <v>D级</v>
      </c>
      <c r="K105" s="162">
        <v>12</v>
      </c>
      <c r="L105" s="163">
        <v>3.6</v>
      </c>
    </row>
    <row r="106" ht="15.6" outlineLevel="2" spans="1:12">
      <c r="A106" s="153">
        <v>98</v>
      </c>
      <c r="B106" s="157">
        <v>2024010590</v>
      </c>
      <c r="C106" s="157" t="s">
        <v>52</v>
      </c>
      <c r="D106" s="157" t="s">
        <v>849</v>
      </c>
      <c r="E106" s="153" t="s">
        <v>850</v>
      </c>
      <c r="F106" s="157" t="s">
        <v>750</v>
      </c>
      <c r="G106" s="157" t="s">
        <v>728</v>
      </c>
      <c r="H106" s="157" t="s">
        <v>91</v>
      </c>
      <c r="I106" s="155"/>
      <c r="J106" s="153" t="s">
        <v>797</v>
      </c>
      <c r="K106" s="167">
        <v>12</v>
      </c>
      <c r="L106" s="163">
        <v>3.6</v>
      </c>
    </row>
    <row r="107" ht="31.2" outlineLevel="2" spans="1:12">
      <c r="A107" s="153">
        <v>101</v>
      </c>
      <c r="B107" s="154">
        <v>2024010590</v>
      </c>
      <c r="C107" s="154" t="s">
        <v>52</v>
      </c>
      <c r="D107" s="153" t="s">
        <v>851</v>
      </c>
      <c r="E107" s="153" t="s">
        <v>783</v>
      </c>
      <c r="F107" s="153" t="s">
        <v>750</v>
      </c>
      <c r="G107" s="153" t="s">
        <v>732</v>
      </c>
      <c r="H107" s="153" t="s">
        <v>91</v>
      </c>
      <c r="I107" s="153"/>
      <c r="J107" s="153" t="s">
        <v>797</v>
      </c>
      <c r="K107" s="167">
        <v>10</v>
      </c>
      <c r="L107" s="163">
        <v>3</v>
      </c>
    </row>
    <row r="108" ht="46.8" outlineLevel="1" spans="1:12">
      <c r="A108" s="153"/>
      <c r="B108" s="154"/>
      <c r="C108" s="156" t="s">
        <v>852</v>
      </c>
      <c r="D108" s="153"/>
      <c r="E108" s="153"/>
      <c r="F108" s="153"/>
      <c r="G108" s="153"/>
      <c r="H108" s="153"/>
      <c r="I108" s="153"/>
      <c r="J108" s="153"/>
      <c r="K108" s="167"/>
      <c r="L108" s="163">
        <f>SUBTOTAL(9,L99:L107)</f>
        <v>24.6</v>
      </c>
    </row>
    <row r="109" ht="15.6" outlineLevel="2" spans="1:12">
      <c r="A109" s="153">
        <v>41</v>
      </c>
      <c r="B109" s="153">
        <v>2024010629</v>
      </c>
      <c r="C109" s="153" t="s">
        <v>244</v>
      </c>
      <c r="D109" s="153" t="s">
        <v>853</v>
      </c>
      <c r="E109" s="153" t="s">
        <v>820</v>
      </c>
      <c r="F109" s="153" t="s">
        <v>712</v>
      </c>
      <c r="G109" s="153" t="s">
        <v>713</v>
      </c>
      <c r="H109" s="153" t="s">
        <v>369</v>
      </c>
      <c r="I109" s="153" t="s">
        <v>854</v>
      </c>
      <c r="J109" s="153" t="s">
        <v>723</v>
      </c>
      <c r="K109" s="162">
        <v>4</v>
      </c>
      <c r="L109" s="163">
        <v>2</v>
      </c>
    </row>
    <row r="110" ht="15.6" outlineLevel="1" spans="1:12">
      <c r="A110" s="153"/>
      <c r="B110" s="153"/>
      <c r="C110" s="158" t="s">
        <v>855</v>
      </c>
      <c r="D110" s="153"/>
      <c r="E110" s="153"/>
      <c r="F110" s="153"/>
      <c r="G110" s="153"/>
      <c r="H110" s="153"/>
      <c r="I110" s="153"/>
      <c r="J110" s="153"/>
      <c r="K110" s="162"/>
      <c r="L110" s="163">
        <f>SUBTOTAL(9,L109)</f>
        <v>2</v>
      </c>
    </row>
    <row r="111" ht="15.6" outlineLevel="2" spans="1:12">
      <c r="A111" s="153">
        <v>20</v>
      </c>
      <c r="B111" s="157">
        <v>2024010607</v>
      </c>
      <c r="C111" s="157" t="s">
        <v>97</v>
      </c>
      <c r="D111" s="157" t="s">
        <v>710</v>
      </c>
      <c r="E111" s="157" t="s">
        <v>711</v>
      </c>
      <c r="F111" s="157" t="s">
        <v>712</v>
      </c>
      <c r="G111" s="157" t="s">
        <v>713</v>
      </c>
      <c r="H111" s="157" t="s">
        <v>369</v>
      </c>
      <c r="I111" s="153" t="s">
        <v>856</v>
      </c>
      <c r="J111" s="157" t="s">
        <v>715</v>
      </c>
      <c r="K111" s="163">
        <v>4</v>
      </c>
      <c r="L111" s="163">
        <v>3</v>
      </c>
    </row>
    <row r="112" ht="15.6" outlineLevel="1" spans="1:12">
      <c r="A112" s="153"/>
      <c r="B112" s="157"/>
      <c r="C112" s="159" t="s">
        <v>857</v>
      </c>
      <c r="D112" s="157"/>
      <c r="E112" s="157"/>
      <c r="F112" s="157"/>
      <c r="G112" s="157"/>
      <c r="H112" s="157"/>
      <c r="I112" s="153"/>
      <c r="J112" s="157"/>
      <c r="K112" s="163"/>
      <c r="L112" s="163">
        <f>SUBTOTAL(9,L111)</f>
        <v>3</v>
      </c>
    </row>
    <row r="113" ht="15.6" outlineLevel="2" spans="1:12">
      <c r="A113" s="153">
        <v>67</v>
      </c>
      <c r="B113" s="157">
        <v>2024010527</v>
      </c>
      <c r="C113" s="157" t="s">
        <v>90</v>
      </c>
      <c r="D113" s="157" t="s">
        <v>858</v>
      </c>
      <c r="E113" s="157" t="s">
        <v>711</v>
      </c>
      <c r="F113" s="157" t="s">
        <v>712</v>
      </c>
      <c r="G113" s="157" t="s">
        <v>732</v>
      </c>
      <c r="H113" s="157" t="s">
        <v>369</v>
      </c>
      <c r="I113" s="157" t="s">
        <v>859</v>
      </c>
      <c r="J113" s="157" t="s">
        <v>715</v>
      </c>
      <c r="K113" s="163">
        <v>4</v>
      </c>
      <c r="L113" s="163">
        <v>3</v>
      </c>
    </row>
    <row r="114" ht="15.6" outlineLevel="1" spans="1:12">
      <c r="A114" s="153"/>
      <c r="B114" s="157"/>
      <c r="C114" s="159" t="s">
        <v>860</v>
      </c>
      <c r="D114" s="157"/>
      <c r="E114" s="157"/>
      <c r="F114" s="157"/>
      <c r="G114" s="157"/>
      <c r="H114" s="157"/>
      <c r="I114" s="157"/>
      <c r="J114" s="157"/>
      <c r="K114" s="163"/>
      <c r="L114" s="163">
        <f>SUBTOTAL(9,L113)</f>
        <v>3</v>
      </c>
    </row>
    <row r="115" ht="15.6" outlineLevel="2" spans="1:12">
      <c r="A115" s="153">
        <v>90</v>
      </c>
      <c r="B115" s="153">
        <v>2024010460</v>
      </c>
      <c r="C115" s="153" t="s">
        <v>83</v>
      </c>
      <c r="D115" s="153" t="s">
        <v>861</v>
      </c>
      <c r="E115" s="153" t="s">
        <v>717</v>
      </c>
      <c r="F115" s="153" t="s">
        <v>718</v>
      </c>
      <c r="G115" s="153" t="s">
        <v>713</v>
      </c>
      <c r="H115" s="153" t="s">
        <v>91</v>
      </c>
      <c r="I115" s="153"/>
      <c r="J115" s="153" t="s">
        <v>729</v>
      </c>
      <c r="K115" s="167">
        <v>2</v>
      </c>
      <c r="L115" s="163">
        <v>1</v>
      </c>
    </row>
    <row r="116" ht="15.6" outlineLevel="2" spans="1:12">
      <c r="A116" s="153">
        <v>69</v>
      </c>
      <c r="B116" s="157">
        <v>2024010460</v>
      </c>
      <c r="C116" s="157" t="s">
        <v>83</v>
      </c>
      <c r="D116" s="157" t="s">
        <v>809</v>
      </c>
      <c r="E116" s="157" t="s">
        <v>721</v>
      </c>
      <c r="F116" s="157" t="s">
        <v>718</v>
      </c>
      <c r="G116" s="157" t="s">
        <v>713</v>
      </c>
      <c r="H116" s="157" t="s">
        <v>91</v>
      </c>
      <c r="I116" s="157"/>
      <c r="J116" s="157" t="s">
        <v>723</v>
      </c>
      <c r="K116" s="163">
        <v>3</v>
      </c>
      <c r="L116" s="162">
        <v>3</v>
      </c>
    </row>
    <row r="117" ht="15.6" outlineLevel="2" spans="1:12">
      <c r="A117" s="153">
        <v>70</v>
      </c>
      <c r="B117" s="157">
        <v>2024010460</v>
      </c>
      <c r="C117" s="157" t="s">
        <v>83</v>
      </c>
      <c r="D117" s="157" t="s">
        <v>809</v>
      </c>
      <c r="E117" s="157" t="s">
        <v>721</v>
      </c>
      <c r="F117" s="157" t="s">
        <v>718</v>
      </c>
      <c r="G117" s="157" t="s">
        <v>713</v>
      </c>
      <c r="H117" s="157" t="s">
        <v>91</v>
      </c>
      <c r="I117" s="157"/>
      <c r="J117" s="157" t="s">
        <v>723</v>
      </c>
      <c r="K117" s="163">
        <v>3</v>
      </c>
      <c r="L117" s="163">
        <v>3</v>
      </c>
    </row>
    <row r="118" ht="15.6" outlineLevel="1" spans="1:12">
      <c r="A118" s="153"/>
      <c r="B118" s="157"/>
      <c r="C118" s="159" t="s">
        <v>862</v>
      </c>
      <c r="D118" s="157"/>
      <c r="E118" s="157"/>
      <c r="F118" s="157"/>
      <c r="G118" s="157"/>
      <c r="H118" s="157"/>
      <c r="I118" s="157"/>
      <c r="J118" s="157"/>
      <c r="K118" s="163"/>
      <c r="L118" s="163">
        <f>SUBTOTAL(9,L115:L117)</f>
        <v>7</v>
      </c>
    </row>
    <row r="119" ht="15.6" outlineLevel="2" spans="1:12">
      <c r="A119" s="153">
        <v>42</v>
      </c>
      <c r="B119" s="153">
        <v>2024010578</v>
      </c>
      <c r="C119" s="153" t="s">
        <v>63</v>
      </c>
      <c r="D119" s="153" t="s">
        <v>863</v>
      </c>
      <c r="E119" s="153" t="s">
        <v>864</v>
      </c>
      <c r="F119" s="153" t="s">
        <v>750</v>
      </c>
      <c r="G119" s="153" t="s">
        <v>713</v>
      </c>
      <c r="H119" s="153" t="s">
        <v>369</v>
      </c>
      <c r="I119" s="153" t="s">
        <v>865</v>
      </c>
      <c r="J119" s="153" t="str">
        <f>VLOOKUP(D119,[3]Sheet2!A$1:B$288,2,FALSE)</f>
        <v>B级</v>
      </c>
      <c r="K119" s="162">
        <v>8</v>
      </c>
      <c r="L119" s="163">
        <v>4</v>
      </c>
    </row>
    <row r="120" ht="15.6" outlineLevel="2" spans="1:12">
      <c r="A120" s="153">
        <v>63</v>
      </c>
      <c r="B120" s="153">
        <v>2024010578</v>
      </c>
      <c r="C120" s="153" t="s">
        <v>63</v>
      </c>
      <c r="D120" s="153" t="s">
        <v>734</v>
      </c>
      <c r="E120" s="153" t="s">
        <v>866</v>
      </c>
      <c r="F120" s="153" t="s">
        <v>750</v>
      </c>
      <c r="G120" s="153" t="s">
        <v>713</v>
      </c>
      <c r="H120" s="153" t="s">
        <v>91</v>
      </c>
      <c r="I120" s="153"/>
      <c r="J120" s="153" t="str">
        <f>VLOOKUP(D120,[3]Sheet2!A$1:B$288,2,FALSE)</f>
        <v>C级</v>
      </c>
      <c r="K120" s="162">
        <v>8</v>
      </c>
      <c r="L120" s="163">
        <v>4</v>
      </c>
    </row>
    <row r="121" ht="15.6" outlineLevel="1" spans="1:12">
      <c r="A121" s="153"/>
      <c r="B121" s="153"/>
      <c r="C121" s="158" t="s">
        <v>867</v>
      </c>
      <c r="D121" s="153"/>
      <c r="E121" s="153"/>
      <c r="F121" s="153"/>
      <c r="G121" s="153"/>
      <c r="H121" s="153"/>
      <c r="I121" s="153"/>
      <c r="J121" s="153"/>
      <c r="K121" s="162"/>
      <c r="L121" s="163">
        <f>SUBTOTAL(9,L119:L120)</f>
        <v>8</v>
      </c>
    </row>
    <row r="122" ht="15.6" outlineLevel="2" spans="1:12">
      <c r="A122" s="153">
        <v>60</v>
      </c>
      <c r="B122" s="153">
        <v>2024010539</v>
      </c>
      <c r="C122" s="153" t="s">
        <v>217</v>
      </c>
      <c r="D122" s="153" t="s">
        <v>734</v>
      </c>
      <c r="E122" s="153" t="s">
        <v>808</v>
      </c>
      <c r="F122" s="153" t="s">
        <v>750</v>
      </c>
      <c r="G122" s="153" t="s">
        <v>732</v>
      </c>
      <c r="H122" s="153" t="s">
        <v>91</v>
      </c>
      <c r="I122" s="153"/>
      <c r="J122" s="153" t="str">
        <f>VLOOKUP(D122,[3]Sheet2!A$1:B$288,2,FALSE)</f>
        <v>C级</v>
      </c>
      <c r="K122" s="163">
        <v>10</v>
      </c>
      <c r="L122" s="163">
        <v>5</v>
      </c>
    </row>
    <row r="123" ht="15.6" outlineLevel="1" spans="1:12">
      <c r="A123" s="153"/>
      <c r="B123" s="153"/>
      <c r="C123" s="158" t="s">
        <v>868</v>
      </c>
      <c r="D123" s="153"/>
      <c r="E123" s="153"/>
      <c r="F123" s="153"/>
      <c r="G123" s="153"/>
      <c r="H123" s="153"/>
      <c r="I123" s="153"/>
      <c r="J123" s="153"/>
      <c r="K123" s="163"/>
      <c r="L123" s="163">
        <f>SUBTOTAL(9,L122)</f>
        <v>5</v>
      </c>
    </row>
    <row r="124" ht="15.6" outlineLevel="2" spans="1:12">
      <c r="A124" s="153">
        <v>18</v>
      </c>
      <c r="B124" s="153">
        <v>2024010519</v>
      </c>
      <c r="C124" s="153" t="s">
        <v>70</v>
      </c>
      <c r="D124" s="155" t="s">
        <v>710</v>
      </c>
      <c r="E124" s="153" t="s">
        <v>711</v>
      </c>
      <c r="F124" s="153" t="s">
        <v>712</v>
      </c>
      <c r="G124" s="153" t="s">
        <v>732</v>
      </c>
      <c r="H124" s="153" t="s">
        <v>369</v>
      </c>
      <c r="I124" s="153" t="s">
        <v>869</v>
      </c>
      <c r="J124" s="153" t="s">
        <v>715</v>
      </c>
      <c r="K124" s="162">
        <v>4</v>
      </c>
      <c r="L124" s="163">
        <v>3</v>
      </c>
    </row>
    <row r="125" ht="15.6" outlineLevel="2" spans="1:12">
      <c r="A125" s="153">
        <v>22</v>
      </c>
      <c r="B125" s="153">
        <v>2024010519</v>
      </c>
      <c r="C125" s="153" t="s">
        <v>70</v>
      </c>
      <c r="D125" s="153" t="s">
        <v>870</v>
      </c>
      <c r="E125" s="153" t="s">
        <v>871</v>
      </c>
      <c r="F125" s="153" t="s">
        <v>750</v>
      </c>
      <c r="G125" s="153" t="s">
        <v>713</v>
      </c>
      <c r="H125" s="153" t="s">
        <v>369</v>
      </c>
      <c r="I125" s="154" t="s">
        <v>872</v>
      </c>
      <c r="J125" s="153" t="s">
        <v>723</v>
      </c>
      <c r="K125" s="162">
        <v>8</v>
      </c>
      <c r="L125" s="163">
        <v>4</v>
      </c>
    </row>
    <row r="126" ht="15.6" outlineLevel="2" spans="1:12">
      <c r="A126" s="153">
        <v>35</v>
      </c>
      <c r="B126" s="153">
        <v>2024010519</v>
      </c>
      <c r="C126" s="153" t="s">
        <v>70</v>
      </c>
      <c r="D126" s="153" t="s">
        <v>838</v>
      </c>
      <c r="E126" s="153" t="s">
        <v>873</v>
      </c>
      <c r="F126" s="153" t="s">
        <v>750</v>
      </c>
      <c r="G126" s="153" t="s">
        <v>732</v>
      </c>
      <c r="H126" s="153" t="s">
        <v>369</v>
      </c>
      <c r="I126" s="154" t="s">
        <v>874</v>
      </c>
      <c r="J126" s="153" t="str">
        <f>VLOOKUP(D126,[3]Sheet2!A$1:B$288,2,FALSE)</f>
        <v>B级</v>
      </c>
      <c r="K126" s="162">
        <v>10</v>
      </c>
      <c r="L126" s="163">
        <v>5</v>
      </c>
    </row>
    <row r="127" ht="15.6" outlineLevel="2" spans="1:12">
      <c r="A127" s="153">
        <v>78</v>
      </c>
      <c r="B127" s="153">
        <v>2024010519</v>
      </c>
      <c r="C127" s="153" t="s">
        <v>70</v>
      </c>
      <c r="D127" s="153" t="s">
        <v>724</v>
      </c>
      <c r="E127" s="153" t="s">
        <v>763</v>
      </c>
      <c r="F127" s="153" t="s">
        <v>712</v>
      </c>
      <c r="G127" s="153" t="s">
        <v>713</v>
      </c>
      <c r="H127" s="153" t="s">
        <v>369</v>
      </c>
      <c r="I127" s="153" t="s">
        <v>875</v>
      </c>
      <c r="J127" s="153" t="str">
        <f>VLOOKUP(D127,[3]Sheet2!A$1:B$288,2,FALSE)</f>
        <v>A级</v>
      </c>
      <c r="K127" s="162">
        <v>4</v>
      </c>
      <c r="L127" s="163">
        <v>3</v>
      </c>
    </row>
    <row r="128" ht="15.6" outlineLevel="1" spans="1:12">
      <c r="A128" s="153"/>
      <c r="B128" s="153"/>
      <c r="C128" s="158" t="s">
        <v>876</v>
      </c>
      <c r="D128" s="153"/>
      <c r="E128" s="153"/>
      <c r="F128" s="153"/>
      <c r="G128" s="153"/>
      <c r="H128" s="153"/>
      <c r="I128" s="153"/>
      <c r="J128" s="153"/>
      <c r="K128" s="162"/>
      <c r="L128" s="163">
        <f>SUBTOTAL(9,L124:L127)</f>
        <v>15</v>
      </c>
    </row>
    <row r="129" ht="31.2" outlineLevel="2" spans="1:12">
      <c r="A129" s="153">
        <v>19</v>
      </c>
      <c r="B129" s="154">
        <v>2024010630</v>
      </c>
      <c r="C129" s="154" t="s">
        <v>242</v>
      </c>
      <c r="D129" s="155" t="s">
        <v>710</v>
      </c>
      <c r="E129" s="153" t="s">
        <v>877</v>
      </c>
      <c r="F129" s="153" t="s">
        <v>718</v>
      </c>
      <c r="G129" s="153" t="s">
        <v>732</v>
      </c>
      <c r="H129" s="153" t="s">
        <v>369</v>
      </c>
      <c r="I129" s="153" t="s">
        <v>878</v>
      </c>
      <c r="J129" s="153" t="s">
        <v>715</v>
      </c>
      <c r="K129" s="162">
        <v>3</v>
      </c>
      <c r="L129" s="163">
        <v>2.25</v>
      </c>
    </row>
    <row r="130" ht="31.2" outlineLevel="2" spans="1:12">
      <c r="A130" s="153">
        <v>25</v>
      </c>
      <c r="B130" s="154">
        <v>2024010630</v>
      </c>
      <c r="C130" s="154" t="s">
        <v>242</v>
      </c>
      <c r="D130" s="153" t="s">
        <v>788</v>
      </c>
      <c r="E130" s="153" t="s">
        <v>758</v>
      </c>
      <c r="F130" s="153" t="s">
        <v>718</v>
      </c>
      <c r="G130" s="153" t="s">
        <v>713</v>
      </c>
      <c r="H130" s="153" t="s">
        <v>369</v>
      </c>
      <c r="I130" s="153" t="s">
        <v>759</v>
      </c>
      <c r="J130" s="153" t="s">
        <v>723</v>
      </c>
      <c r="K130" s="162">
        <v>2</v>
      </c>
      <c r="L130" s="163">
        <v>1</v>
      </c>
    </row>
    <row r="131" ht="31.2" outlineLevel="2" spans="1:12">
      <c r="A131" s="153">
        <v>79</v>
      </c>
      <c r="B131" s="154">
        <v>2024010630</v>
      </c>
      <c r="C131" s="154" t="s">
        <v>242</v>
      </c>
      <c r="D131" s="153" t="s">
        <v>724</v>
      </c>
      <c r="E131" s="153" t="s">
        <v>763</v>
      </c>
      <c r="F131" s="153" t="s">
        <v>712</v>
      </c>
      <c r="G131" s="153" t="s">
        <v>713</v>
      </c>
      <c r="H131" s="153" t="s">
        <v>369</v>
      </c>
      <c r="I131" s="153" t="s">
        <v>759</v>
      </c>
      <c r="J131" s="153" t="str">
        <f>VLOOKUP(D131,[3]Sheet2!A$1:B$288,2,FALSE)</f>
        <v>A级</v>
      </c>
      <c r="K131" s="162">
        <v>4</v>
      </c>
      <c r="L131" s="163">
        <v>3</v>
      </c>
    </row>
    <row r="132" ht="46.8" outlineLevel="1" spans="1:12">
      <c r="A132" s="153"/>
      <c r="B132" s="154"/>
      <c r="C132" s="156" t="s">
        <v>879</v>
      </c>
      <c r="D132" s="153"/>
      <c r="E132" s="153"/>
      <c r="F132" s="153"/>
      <c r="G132" s="153"/>
      <c r="H132" s="153"/>
      <c r="I132" s="153"/>
      <c r="J132" s="153"/>
      <c r="K132" s="162"/>
      <c r="L132" s="163">
        <f>SUBTOTAL(9,L129:L131)</f>
        <v>6.25</v>
      </c>
    </row>
    <row r="133" ht="15.6" spans="1:12">
      <c r="A133" s="153"/>
      <c r="B133" s="154"/>
      <c r="C133" s="156" t="s">
        <v>880</v>
      </c>
      <c r="D133" s="153"/>
      <c r="E133" s="153"/>
      <c r="F133" s="153"/>
      <c r="G133" s="153"/>
      <c r="H133" s="153"/>
      <c r="I133" s="153"/>
      <c r="J133" s="153"/>
      <c r="K133" s="162"/>
      <c r="L133" s="163">
        <f>SUBTOTAL(9,L2:L131)</f>
        <v>227.4667</v>
      </c>
    </row>
  </sheetData>
  <autoFilter xmlns:etc="http://www.wps.cn/officeDocument/2017/etCustomData" ref="A1:L133" etc:filterBottomFollowUsedRange="0">
    <extLst/>
  </autoFilter>
  <sortState ref="A2:L89">
    <sortCondition ref="C2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C35" sqref="C35"/>
    </sheetView>
  </sheetViews>
  <sheetFormatPr defaultColWidth="8.73148148148148" defaultRowHeight="14.4" outlineLevelCol="2"/>
  <cols>
    <col min="2" max="2" width="9.37962962962963"/>
  </cols>
  <sheetData>
    <row r="1" spans="1:2">
      <c r="A1" t="s">
        <v>701</v>
      </c>
      <c r="B1" t="s">
        <v>702</v>
      </c>
    </row>
    <row r="2" spans="1:3">
      <c r="A2" t="s">
        <v>104</v>
      </c>
      <c r="B2">
        <v>4</v>
      </c>
      <c r="C2">
        <f>IF(B2&gt;=15,15,B2)</f>
        <v>4</v>
      </c>
    </row>
    <row r="3" spans="1:3">
      <c r="A3" s="150" t="s">
        <v>106</v>
      </c>
      <c r="B3">
        <v>5</v>
      </c>
      <c r="C3">
        <f t="shared" ref="C3:C44" si="0">IF(B3&gt;=15,15,B3)</f>
        <v>5</v>
      </c>
    </row>
    <row r="4" spans="1:3">
      <c r="A4" s="150" t="s">
        <v>88</v>
      </c>
      <c r="B4">
        <v>2</v>
      </c>
      <c r="C4">
        <f t="shared" si="0"/>
        <v>2</v>
      </c>
    </row>
    <row r="5" spans="1:3">
      <c r="A5" s="150" t="s">
        <v>130</v>
      </c>
      <c r="B5">
        <v>4.5</v>
      </c>
      <c r="C5">
        <f t="shared" si="0"/>
        <v>4.5</v>
      </c>
    </row>
    <row r="6" spans="1:3">
      <c r="A6" s="150" t="s">
        <v>624</v>
      </c>
      <c r="B6">
        <v>1</v>
      </c>
      <c r="C6">
        <f t="shared" si="0"/>
        <v>1</v>
      </c>
    </row>
    <row r="7" spans="1:3">
      <c r="A7" s="150" t="s">
        <v>56</v>
      </c>
      <c r="B7">
        <v>7.8</v>
      </c>
      <c r="C7">
        <f t="shared" si="0"/>
        <v>7.8</v>
      </c>
    </row>
    <row r="8" spans="1:3">
      <c r="A8" s="150" t="s">
        <v>192</v>
      </c>
      <c r="B8">
        <v>1.5</v>
      </c>
      <c r="C8">
        <f t="shared" si="0"/>
        <v>1.5</v>
      </c>
    </row>
    <row r="9" spans="1:3">
      <c r="A9" s="150" t="s">
        <v>322</v>
      </c>
      <c r="B9">
        <v>1.5</v>
      </c>
      <c r="C9">
        <f t="shared" si="0"/>
        <v>1.5</v>
      </c>
    </row>
    <row r="10" spans="1:3">
      <c r="A10" s="150" t="s">
        <v>82</v>
      </c>
      <c r="B10">
        <v>3.6</v>
      </c>
      <c r="C10">
        <f t="shared" si="0"/>
        <v>3.6</v>
      </c>
    </row>
    <row r="11" spans="1:3">
      <c r="A11" s="150" t="s">
        <v>224</v>
      </c>
      <c r="B11">
        <v>1.5</v>
      </c>
      <c r="C11">
        <f t="shared" si="0"/>
        <v>1.5</v>
      </c>
    </row>
    <row r="12" spans="1:3">
      <c r="A12" s="150" t="s">
        <v>235</v>
      </c>
      <c r="B12">
        <v>1.5</v>
      </c>
      <c r="C12">
        <f t="shared" si="0"/>
        <v>1.5</v>
      </c>
    </row>
    <row r="13" spans="1:3">
      <c r="A13" s="150" t="s">
        <v>85</v>
      </c>
      <c r="B13">
        <v>6</v>
      </c>
      <c r="C13">
        <f t="shared" si="0"/>
        <v>6</v>
      </c>
    </row>
    <row r="14" spans="1:3">
      <c r="A14" s="150" t="s">
        <v>120</v>
      </c>
      <c r="B14">
        <v>1</v>
      </c>
      <c r="C14">
        <f t="shared" si="0"/>
        <v>1</v>
      </c>
    </row>
    <row r="15" spans="1:3">
      <c r="A15" s="150" t="s">
        <v>67</v>
      </c>
      <c r="B15">
        <v>15.5</v>
      </c>
      <c r="C15">
        <f t="shared" si="0"/>
        <v>15</v>
      </c>
    </row>
    <row r="16" spans="1:3">
      <c r="A16" s="150" t="s">
        <v>76</v>
      </c>
      <c r="B16">
        <v>3</v>
      </c>
      <c r="C16">
        <f t="shared" si="0"/>
        <v>3</v>
      </c>
    </row>
    <row r="17" spans="1:3">
      <c r="A17" s="150" t="s">
        <v>69</v>
      </c>
      <c r="B17">
        <v>10.4</v>
      </c>
      <c r="C17">
        <f t="shared" si="0"/>
        <v>10.4</v>
      </c>
    </row>
    <row r="18" spans="1:3">
      <c r="A18" s="150" t="s">
        <v>61</v>
      </c>
      <c r="B18">
        <v>5</v>
      </c>
      <c r="C18">
        <f t="shared" si="0"/>
        <v>5</v>
      </c>
    </row>
    <row r="19" spans="1:3">
      <c r="A19" s="150" t="s">
        <v>54</v>
      </c>
      <c r="B19">
        <v>12.2</v>
      </c>
      <c r="C19">
        <f t="shared" si="0"/>
        <v>12.2</v>
      </c>
    </row>
    <row r="20" spans="1:3">
      <c r="A20" s="150" t="s">
        <v>163</v>
      </c>
      <c r="B20">
        <v>0.3</v>
      </c>
      <c r="C20">
        <f t="shared" si="0"/>
        <v>0.3</v>
      </c>
    </row>
    <row r="21" spans="1:3">
      <c r="A21" s="150" t="s">
        <v>144</v>
      </c>
      <c r="B21">
        <v>0.75</v>
      </c>
      <c r="C21">
        <f t="shared" si="0"/>
        <v>0.75</v>
      </c>
    </row>
    <row r="22" spans="1:3">
      <c r="A22" s="150" t="s">
        <v>234</v>
      </c>
      <c r="B22">
        <v>2.5</v>
      </c>
      <c r="C22">
        <f t="shared" si="0"/>
        <v>2.5</v>
      </c>
    </row>
    <row r="23" spans="1:3">
      <c r="A23" s="150" t="s">
        <v>122</v>
      </c>
      <c r="B23">
        <v>6</v>
      </c>
      <c r="C23">
        <f t="shared" si="0"/>
        <v>6</v>
      </c>
    </row>
    <row r="24" spans="1:3">
      <c r="A24" s="150" t="s">
        <v>72</v>
      </c>
      <c r="B24">
        <v>9</v>
      </c>
      <c r="C24">
        <f t="shared" si="0"/>
        <v>9</v>
      </c>
    </row>
    <row r="25" spans="1:3">
      <c r="A25" s="150" t="s">
        <v>89</v>
      </c>
      <c r="B25">
        <v>3</v>
      </c>
      <c r="C25">
        <f t="shared" si="0"/>
        <v>3</v>
      </c>
    </row>
    <row r="26" spans="1:3">
      <c r="A26" s="150" t="s">
        <v>188</v>
      </c>
      <c r="B26">
        <v>1.5</v>
      </c>
      <c r="C26">
        <f t="shared" si="0"/>
        <v>1.5</v>
      </c>
    </row>
    <row r="27" spans="1:3">
      <c r="A27" s="150" t="s">
        <v>165</v>
      </c>
      <c r="B27">
        <v>3</v>
      </c>
      <c r="C27">
        <f t="shared" si="0"/>
        <v>3</v>
      </c>
    </row>
    <row r="28" spans="1:3">
      <c r="A28" s="150" t="s">
        <v>156</v>
      </c>
      <c r="B28">
        <v>1.8</v>
      </c>
      <c r="C28">
        <f t="shared" si="0"/>
        <v>1.8</v>
      </c>
    </row>
    <row r="29" spans="1:3">
      <c r="A29" s="150" t="s">
        <v>173</v>
      </c>
      <c r="B29">
        <v>4.1667</v>
      </c>
      <c r="C29">
        <f t="shared" si="0"/>
        <v>4.1667</v>
      </c>
    </row>
    <row r="30" spans="1:3">
      <c r="A30" s="150" t="s">
        <v>59</v>
      </c>
      <c r="B30">
        <v>3</v>
      </c>
      <c r="C30">
        <f t="shared" si="0"/>
        <v>3</v>
      </c>
    </row>
    <row r="31" spans="1:3">
      <c r="A31" s="150" t="s">
        <v>294</v>
      </c>
      <c r="B31">
        <v>1.5</v>
      </c>
      <c r="C31">
        <f t="shared" si="0"/>
        <v>1.5</v>
      </c>
    </row>
    <row r="32" spans="1:3">
      <c r="A32" s="150" t="s">
        <v>65</v>
      </c>
      <c r="B32">
        <v>3</v>
      </c>
      <c r="C32">
        <f t="shared" si="0"/>
        <v>3</v>
      </c>
    </row>
    <row r="33" spans="1:3">
      <c r="A33" s="150" t="s">
        <v>100</v>
      </c>
      <c r="B33">
        <v>4</v>
      </c>
      <c r="C33">
        <f t="shared" si="0"/>
        <v>4</v>
      </c>
    </row>
    <row r="34" spans="1:3">
      <c r="A34" s="150" t="s">
        <v>169</v>
      </c>
      <c r="B34">
        <v>4.5</v>
      </c>
      <c r="C34">
        <f t="shared" si="0"/>
        <v>4.5</v>
      </c>
    </row>
    <row r="35" spans="1:3">
      <c r="A35" s="150" t="s">
        <v>58</v>
      </c>
      <c r="B35">
        <v>18.6</v>
      </c>
      <c r="C35">
        <f t="shared" si="0"/>
        <v>15</v>
      </c>
    </row>
    <row r="36" spans="1:3">
      <c r="A36" s="150" t="s">
        <v>52</v>
      </c>
      <c r="B36">
        <v>24.6</v>
      </c>
      <c r="C36">
        <f t="shared" si="0"/>
        <v>15</v>
      </c>
    </row>
    <row r="37" spans="1:3">
      <c r="A37" s="150" t="s">
        <v>244</v>
      </c>
      <c r="B37">
        <v>2</v>
      </c>
      <c r="C37">
        <f t="shared" si="0"/>
        <v>2</v>
      </c>
    </row>
    <row r="38" spans="1:3">
      <c r="A38" s="150" t="s">
        <v>97</v>
      </c>
      <c r="B38">
        <v>3</v>
      </c>
      <c r="C38">
        <f t="shared" si="0"/>
        <v>3</v>
      </c>
    </row>
    <row r="39" spans="1:3">
      <c r="A39" s="150" t="s">
        <v>90</v>
      </c>
      <c r="B39">
        <v>3</v>
      </c>
      <c r="C39">
        <f t="shared" si="0"/>
        <v>3</v>
      </c>
    </row>
    <row r="40" spans="1:3">
      <c r="A40" s="150" t="s">
        <v>83</v>
      </c>
      <c r="B40">
        <v>7</v>
      </c>
      <c r="C40">
        <f t="shared" si="0"/>
        <v>7</v>
      </c>
    </row>
    <row r="41" spans="1:3">
      <c r="A41" s="150" t="s">
        <v>63</v>
      </c>
      <c r="B41">
        <v>8</v>
      </c>
      <c r="C41">
        <f t="shared" si="0"/>
        <v>8</v>
      </c>
    </row>
    <row r="42" spans="1:3">
      <c r="A42" s="150" t="s">
        <v>217</v>
      </c>
      <c r="B42">
        <v>5</v>
      </c>
      <c r="C42">
        <f t="shared" si="0"/>
        <v>5</v>
      </c>
    </row>
    <row r="43" spans="1:3">
      <c r="A43" s="150" t="s">
        <v>70</v>
      </c>
      <c r="B43">
        <v>15</v>
      </c>
      <c r="C43">
        <f t="shared" si="0"/>
        <v>15</v>
      </c>
    </row>
    <row r="44" spans="1:3">
      <c r="A44" s="150" t="s">
        <v>242</v>
      </c>
      <c r="B44">
        <v>6.25</v>
      </c>
      <c r="C44">
        <f t="shared" si="0"/>
        <v>6.25</v>
      </c>
    </row>
  </sheetData>
  <autoFilter xmlns:etc="http://www.wps.cn/officeDocument/2017/etCustomData" ref="A1:B44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2"/>
  <sheetViews>
    <sheetView topLeftCell="A141" workbookViewId="0">
      <selection activeCell="F159" sqref="F159"/>
    </sheetView>
  </sheetViews>
  <sheetFormatPr defaultColWidth="8.73148148148148" defaultRowHeight="14.4" outlineLevelCol="1"/>
  <cols>
    <col min="1" max="1" width="21.5555555555556" style="24" customWidth="1"/>
    <col min="2" max="2" width="36.1851851851852" style="24" customWidth="1"/>
    <col min="3" max="16384" width="8.73148148148148" style="24"/>
  </cols>
  <sheetData>
    <row r="1" ht="20.4" spans="1:2">
      <c r="A1" s="147" t="s">
        <v>3</v>
      </c>
      <c r="B1" s="147" t="s">
        <v>881</v>
      </c>
    </row>
    <row r="2" spans="1:2">
      <c r="A2" s="80" t="s">
        <v>362</v>
      </c>
      <c r="B2" s="148" t="s">
        <v>882</v>
      </c>
    </row>
    <row r="3" spans="1:2">
      <c r="A3" s="80" t="s">
        <v>126</v>
      </c>
      <c r="B3" s="148" t="s">
        <v>883</v>
      </c>
    </row>
    <row r="4" spans="1:2">
      <c r="A4" s="80" t="s">
        <v>65</v>
      </c>
      <c r="B4" s="148" t="s">
        <v>883</v>
      </c>
    </row>
    <row r="5" spans="1:2">
      <c r="A5" s="80" t="s">
        <v>242</v>
      </c>
      <c r="B5" s="148" t="s">
        <v>883</v>
      </c>
    </row>
    <row r="6" spans="1:2">
      <c r="A6" s="80" t="s">
        <v>177</v>
      </c>
      <c r="B6" s="148" t="s">
        <v>883</v>
      </c>
    </row>
    <row r="7" spans="1:2">
      <c r="A7" s="80" t="s">
        <v>134</v>
      </c>
      <c r="B7" s="148" t="s">
        <v>883</v>
      </c>
    </row>
    <row r="8" spans="1:2">
      <c r="A8" s="80" t="s">
        <v>262</v>
      </c>
      <c r="B8" s="148" t="s">
        <v>883</v>
      </c>
    </row>
    <row r="9" spans="1:2">
      <c r="A9" s="80" t="s">
        <v>118</v>
      </c>
      <c r="B9" s="148" t="s">
        <v>883</v>
      </c>
    </row>
    <row r="10" spans="1:2">
      <c r="A10" s="80" t="s">
        <v>180</v>
      </c>
      <c r="B10" s="148" t="s">
        <v>883</v>
      </c>
    </row>
    <row r="11" spans="1:2">
      <c r="A11" s="80" t="s">
        <v>173</v>
      </c>
      <c r="B11" s="148" t="s">
        <v>883</v>
      </c>
    </row>
    <row r="12" spans="1:2">
      <c r="A12" s="80" t="s">
        <v>215</v>
      </c>
      <c r="B12" s="148" t="s">
        <v>883</v>
      </c>
    </row>
    <row r="13" spans="1:2">
      <c r="A13" s="80" t="s">
        <v>248</v>
      </c>
      <c r="B13" s="148" t="s">
        <v>883</v>
      </c>
    </row>
    <row r="14" spans="1:2">
      <c r="A14" s="80" t="s">
        <v>244</v>
      </c>
      <c r="B14" s="148" t="s">
        <v>883</v>
      </c>
    </row>
    <row r="15" spans="1:2">
      <c r="A15" s="148" t="s">
        <v>52</v>
      </c>
      <c r="B15" s="148" t="s">
        <v>883</v>
      </c>
    </row>
    <row r="16" spans="1:2">
      <c r="A16" s="80" t="s">
        <v>58</v>
      </c>
      <c r="B16" s="148" t="s">
        <v>883</v>
      </c>
    </row>
    <row r="17" spans="1:2">
      <c r="A17" s="80" t="s">
        <v>63</v>
      </c>
      <c r="B17" s="148" t="s">
        <v>883</v>
      </c>
    </row>
    <row r="18" spans="1:2">
      <c r="A18" s="80" t="s">
        <v>69</v>
      </c>
      <c r="B18" s="148" t="s">
        <v>883</v>
      </c>
    </row>
    <row r="19" spans="1:2">
      <c r="A19" s="80" t="s">
        <v>70</v>
      </c>
      <c r="B19" s="148" t="s">
        <v>883</v>
      </c>
    </row>
    <row r="20" spans="1:2">
      <c r="A20" s="80" t="s">
        <v>85</v>
      </c>
      <c r="B20" s="148" t="s">
        <v>883</v>
      </c>
    </row>
    <row r="21" spans="1:2">
      <c r="A21" s="80" t="s">
        <v>72</v>
      </c>
      <c r="B21" s="148" t="s">
        <v>883</v>
      </c>
    </row>
    <row r="22" spans="1:2">
      <c r="A22" s="80" t="s">
        <v>122</v>
      </c>
      <c r="B22" s="148" t="s">
        <v>883</v>
      </c>
    </row>
    <row r="23" spans="1:2">
      <c r="A23" s="80" t="s">
        <v>83</v>
      </c>
      <c r="B23" s="148" t="s">
        <v>883</v>
      </c>
    </row>
    <row r="24" spans="1:2">
      <c r="A24" s="80" t="s">
        <v>110</v>
      </c>
      <c r="B24" s="148" t="s">
        <v>883</v>
      </c>
    </row>
    <row r="25" spans="1:2">
      <c r="A25" s="80" t="s">
        <v>61</v>
      </c>
      <c r="B25" s="148" t="s">
        <v>883</v>
      </c>
    </row>
    <row r="26" spans="1:2">
      <c r="A26" s="80" t="s">
        <v>130</v>
      </c>
      <c r="B26" s="148" t="s">
        <v>883</v>
      </c>
    </row>
    <row r="27" spans="1:2">
      <c r="A27" s="80" t="s">
        <v>86</v>
      </c>
      <c r="B27" s="148" t="s">
        <v>883</v>
      </c>
    </row>
    <row r="28" spans="1:2">
      <c r="A28" s="80" t="s">
        <v>59</v>
      </c>
      <c r="B28" s="148" t="s">
        <v>883</v>
      </c>
    </row>
    <row r="29" spans="1:2">
      <c r="A29" s="80" t="s">
        <v>104</v>
      </c>
      <c r="B29" s="148" t="s">
        <v>883</v>
      </c>
    </row>
    <row r="30" spans="1:2">
      <c r="A30" s="80" t="s">
        <v>74</v>
      </c>
      <c r="B30" s="148" t="s">
        <v>883</v>
      </c>
    </row>
    <row r="31" spans="1:2">
      <c r="A31" s="80" t="s">
        <v>106</v>
      </c>
      <c r="B31" s="148" t="s">
        <v>883</v>
      </c>
    </row>
    <row r="32" spans="1:2">
      <c r="A32" s="80" t="s">
        <v>169</v>
      </c>
      <c r="B32" s="148" t="s">
        <v>883</v>
      </c>
    </row>
    <row r="33" spans="1:2">
      <c r="A33" s="80" t="s">
        <v>67</v>
      </c>
      <c r="B33" s="148" t="s">
        <v>883</v>
      </c>
    </row>
    <row r="34" spans="1:2">
      <c r="A34" s="80" t="s">
        <v>82</v>
      </c>
      <c r="B34" s="148" t="s">
        <v>883</v>
      </c>
    </row>
    <row r="35" spans="1:2">
      <c r="A35" s="80" t="s">
        <v>150</v>
      </c>
      <c r="B35" s="148" t="s">
        <v>883</v>
      </c>
    </row>
    <row r="36" spans="1:2">
      <c r="A36" s="80" t="s">
        <v>54</v>
      </c>
      <c r="B36" s="148" t="s">
        <v>883</v>
      </c>
    </row>
    <row r="37" spans="1:2">
      <c r="A37" s="80" t="s">
        <v>97</v>
      </c>
      <c r="B37" s="148" t="s">
        <v>883</v>
      </c>
    </row>
    <row r="38" spans="1:2">
      <c r="A38" s="80" t="s">
        <v>217</v>
      </c>
      <c r="B38" s="148" t="s">
        <v>883</v>
      </c>
    </row>
    <row r="39" spans="1:2">
      <c r="A39" s="80" t="s">
        <v>112</v>
      </c>
      <c r="B39" s="148" t="s">
        <v>883</v>
      </c>
    </row>
    <row r="40" spans="1:2">
      <c r="A40" s="80" t="s">
        <v>88</v>
      </c>
      <c r="B40" s="148" t="s">
        <v>883</v>
      </c>
    </row>
    <row r="41" spans="1:2">
      <c r="A41" s="80" t="s">
        <v>156</v>
      </c>
      <c r="B41" s="148" t="s">
        <v>883</v>
      </c>
    </row>
    <row r="42" spans="1:2">
      <c r="A42" s="80" t="s">
        <v>132</v>
      </c>
      <c r="B42" s="148" t="s">
        <v>883</v>
      </c>
    </row>
    <row r="43" spans="1:2">
      <c r="A43" s="80" t="s">
        <v>136</v>
      </c>
      <c r="B43" s="148" t="s">
        <v>883</v>
      </c>
    </row>
    <row r="44" spans="1:2">
      <c r="A44" s="80" t="s">
        <v>256</v>
      </c>
      <c r="B44" s="148" t="s">
        <v>883</v>
      </c>
    </row>
    <row r="45" spans="1:2">
      <c r="A45" s="80" t="s">
        <v>78</v>
      </c>
      <c r="B45" s="148" t="s">
        <v>883</v>
      </c>
    </row>
    <row r="46" spans="1:2">
      <c r="A46" s="80" t="s">
        <v>140</v>
      </c>
      <c r="B46" s="148" t="s">
        <v>883</v>
      </c>
    </row>
    <row r="47" spans="1:2">
      <c r="A47" s="80" t="s">
        <v>196</v>
      </c>
      <c r="B47" s="148" t="s">
        <v>883</v>
      </c>
    </row>
    <row r="48" spans="1:2">
      <c r="A48" s="80" t="s">
        <v>240</v>
      </c>
      <c r="B48" s="148" t="s">
        <v>883</v>
      </c>
    </row>
    <row r="49" spans="1:2">
      <c r="A49" s="80" t="s">
        <v>93</v>
      </c>
      <c r="B49" s="148" t="s">
        <v>883</v>
      </c>
    </row>
    <row r="50" spans="1:2">
      <c r="A50" s="80" t="s">
        <v>167</v>
      </c>
      <c r="B50" s="148" t="s">
        <v>883</v>
      </c>
    </row>
    <row r="51" spans="1:2">
      <c r="A51" s="80" t="s">
        <v>224</v>
      </c>
      <c r="B51" s="148" t="s">
        <v>883</v>
      </c>
    </row>
    <row r="52" spans="1:2">
      <c r="A52" s="80" t="s">
        <v>208</v>
      </c>
      <c r="B52" s="148" t="s">
        <v>883</v>
      </c>
    </row>
    <row r="53" spans="1:2">
      <c r="A53" s="80" t="s">
        <v>234</v>
      </c>
      <c r="B53" s="148" t="s">
        <v>883</v>
      </c>
    </row>
    <row r="54" spans="1:2">
      <c r="A54" s="80" t="s">
        <v>120</v>
      </c>
      <c r="B54" s="148" t="s">
        <v>883</v>
      </c>
    </row>
    <row r="55" spans="1:2">
      <c r="A55" s="80" t="s">
        <v>285</v>
      </c>
      <c r="B55" s="148" t="s">
        <v>883</v>
      </c>
    </row>
    <row r="56" spans="1:2">
      <c r="A56" s="80" t="s">
        <v>80</v>
      </c>
      <c r="B56" s="148" t="s">
        <v>883</v>
      </c>
    </row>
    <row r="57" spans="1:2">
      <c r="A57" s="80" t="s">
        <v>254</v>
      </c>
      <c r="B57" s="148" t="s">
        <v>883</v>
      </c>
    </row>
    <row r="58" spans="1:2">
      <c r="A58" s="80" t="s">
        <v>161</v>
      </c>
      <c r="B58" s="148" t="s">
        <v>883</v>
      </c>
    </row>
    <row r="59" spans="1:2">
      <c r="A59" s="80" t="s">
        <v>158</v>
      </c>
      <c r="B59" s="148" t="s">
        <v>883</v>
      </c>
    </row>
    <row r="60" spans="1:2">
      <c r="A60" s="80" t="s">
        <v>225</v>
      </c>
      <c r="B60" s="148" t="s">
        <v>883</v>
      </c>
    </row>
    <row r="61" spans="1:2">
      <c r="A61" s="80" t="s">
        <v>188</v>
      </c>
      <c r="B61" s="148" t="s">
        <v>883</v>
      </c>
    </row>
    <row r="62" spans="1:2">
      <c r="A62" s="80" t="s">
        <v>76</v>
      </c>
      <c r="B62" s="148" t="s">
        <v>883</v>
      </c>
    </row>
    <row r="63" spans="1:2">
      <c r="A63" s="80" t="s">
        <v>294</v>
      </c>
      <c r="B63" s="148" t="s">
        <v>883</v>
      </c>
    </row>
    <row r="64" spans="1:2">
      <c r="A64" s="80" t="s">
        <v>146</v>
      </c>
      <c r="B64" s="148" t="s">
        <v>883</v>
      </c>
    </row>
    <row r="65" spans="1:2">
      <c r="A65" s="80" t="s">
        <v>258</v>
      </c>
      <c r="B65" s="148" t="s">
        <v>883</v>
      </c>
    </row>
    <row r="66" spans="1:2">
      <c r="A66" s="80" t="s">
        <v>266</v>
      </c>
      <c r="B66" s="148" t="s">
        <v>883</v>
      </c>
    </row>
    <row r="67" spans="1:2">
      <c r="A67" s="80" t="s">
        <v>116</v>
      </c>
      <c r="B67" s="148" t="s">
        <v>883</v>
      </c>
    </row>
    <row r="68" spans="1:2">
      <c r="A68" s="80" t="s">
        <v>236</v>
      </c>
      <c r="B68" s="148" t="s">
        <v>883</v>
      </c>
    </row>
    <row r="69" spans="1:2">
      <c r="A69" s="80" t="s">
        <v>108</v>
      </c>
      <c r="B69" s="148" t="s">
        <v>883</v>
      </c>
    </row>
    <row r="70" spans="1:2">
      <c r="A70" s="80" t="s">
        <v>90</v>
      </c>
      <c r="B70" s="148" t="s">
        <v>883</v>
      </c>
    </row>
    <row r="71" spans="1:2">
      <c r="A71" s="80" t="s">
        <v>222</v>
      </c>
      <c r="B71" s="148" t="s">
        <v>883</v>
      </c>
    </row>
    <row r="72" spans="1:2">
      <c r="A72" s="80" t="s">
        <v>160</v>
      </c>
      <c r="B72" s="148" t="s">
        <v>883</v>
      </c>
    </row>
    <row r="73" spans="1:2">
      <c r="A73" s="80" t="s">
        <v>152</v>
      </c>
      <c r="B73" s="148" t="s">
        <v>883</v>
      </c>
    </row>
    <row r="74" spans="1:2">
      <c r="A74" s="80" t="s">
        <v>298</v>
      </c>
      <c r="B74" s="148" t="s">
        <v>883</v>
      </c>
    </row>
    <row r="75" spans="1:2">
      <c r="A75" s="80" t="s">
        <v>182</v>
      </c>
      <c r="B75" s="148" t="s">
        <v>883</v>
      </c>
    </row>
    <row r="76" spans="1:2">
      <c r="A76" s="80" t="s">
        <v>148</v>
      </c>
      <c r="B76" s="148" t="s">
        <v>883</v>
      </c>
    </row>
    <row r="77" spans="1:2">
      <c r="A77" s="80" t="s">
        <v>232</v>
      </c>
      <c r="B77" s="148" t="s">
        <v>883</v>
      </c>
    </row>
    <row r="78" spans="1:2">
      <c r="A78" s="80" t="s">
        <v>253</v>
      </c>
      <c r="B78" s="148" t="s">
        <v>883</v>
      </c>
    </row>
    <row r="79" spans="1:2">
      <c r="A79" s="80" t="s">
        <v>220</v>
      </c>
      <c r="B79" s="148" t="s">
        <v>883</v>
      </c>
    </row>
    <row r="80" spans="1:2">
      <c r="A80" s="80" t="s">
        <v>171</v>
      </c>
      <c r="B80" s="148" t="s">
        <v>883</v>
      </c>
    </row>
    <row r="81" spans="1:2">
      <c r="A81" s="80" t="s">
        <v>238</v>
      </c>
      <c r="B81" s="148" t="s">
        <v>883</v>
      </c>
    </row>
    <row r="82" spans="1:2">
      <c r="A82" s="80" t="s">
        <v>175</v>
      </c>
      <c r="B82" s="148" t="s">
        <v>883</v>
      </c>
    </row>
    <row r="83" spans="1:2">
      <c r="A83" s="80" t="s">
        <v>168</v>
      </c>
      <c r="B83" s="148" t="s">
        <v>883</v>
      </c>
    </row>
    <row r="84" spans="1:2">
      <c r="A84" s="80" t="s">
        <v>211</v>
      </c>
      <c r="B84" s="148" t="s">
        <v>883</v>
      </c>
    </row>
    <row r="85" spans="1:2">
      <c r="A85" s="80" t="s">
        <v>212</v>
      </c>
      <c r="B85" s="148" t="s">
        <v>883</v>
      </c>
    </row>
    <row r="86" spans="1:2">
      <c r="A86" s="80" t="s">
        <v>96</v>
      </c>
      <c r="B86" s="148" t="s">
        <v>883</v>
      </c>
    </row>
    <row r="87" spans="1:2">
      <c r="A87" s="80" t="s">
        <v>142</v>
      </c>
      <c r="B87" s="148" t="s">
        <v>883</v>
      </c>
    </row>
    <row r="88" spans="1:2">
      <c r="A88" s="80" t="s">
        <v>114</v>
      </c>
      <c r="B88" s="148" t="s">
        <v>883</v>
      </c>
    </row>
    <row r="89" spans="1:2">
      <c r="A89" s="80" t="s">
        <v>315</v>
      </c>
      <c r="B89" s="148" t="s">
        <v>883</v>
      </c>
    </row>
    <row r="90" spans="1:2">
      <c r="A90" s="80" t="s">
        <v>358</v>
      </c>
      <c r="B90" s="148" t="s">
        <v>883</v>
      </c>
    </row>
    <row r="91" spans="1:2">
      <c r="A91" s="80" t="s">
        <v>186</v>
      </c>
      <c r="B91" s="148" t="s">
        <v>883</v>
      </c>
    </row>
    <row r="92" spans="1:2">
      <c r="A92" s="80" t="s">
        <v>235</v>
      </c>
      <c r="B92" s="148" t="s">
        <v>883</v>
      </c>
    </row>
    <row r="93" spans="1:2">
      <c r="A93" s="80" t="s">
        <v>339</v>
      </c>
      <c r="B93" s="148" t="s">
        <v>883</v>
      </c>
    </row>
    <row r="94" spans="1:2">
      <c r="A94" s="80" t="s">
        <v>301</v>
      </c>
      <c r="B94" s="148" t="s">
        <v>883</v>
      </c>
    </row>
    <row r="95" spans="1:2">
      <c r="A95" s="80" t="s">
        <v>264</v>
      </c>
      <c r="B95" s="148" t="s">
        <v>883</v>
      </c>
    </row>
    <row r="96" spans="1:2">
      <c r="A96" s="80" t="s">
        <v>344</v>
      </c>
      <c r="B96" s="148" t="s">
        <v>883</v>
      </c>
    </row>
    <row r="97" spans="1:2">
      <c r="A97" s="80" t="s">
        <v>283</v>
      </c>
      <c r="B97" s="148" t="s">
        <v>883</v>
      </c>
    </row>
    <row r="98" spans="1:2">
      <c r="A98" s="80" t="s">
        <v>281</v>
      </c>
      <c r="B98" s="148" t="s">
        <v>883</v>
      </c>
    </row>
    <row r="99" spans="1:2">
      <c r="A99" s="80" t="s">
        <v>154</v>
      </c>
      <c r="B99" s="148" t="s">
        <v>883</v>
      </c>
    </row>
    <row r="100" spans="1:2">
      <c r="A100" s="80" t="s">
        <v>202</v>
      </c>
      <c r="B100" s="148" t="s">
        <v>883</v>
      </c>
    </row>
    <row r="101" spans="1:2">
      <c r="A101" s="80" t="s">
        <v>336</v>
      </c>
      <c r="B101" s="148" t="s">
        <v>883</v>
      </c>
    </row>
    <row r="102" spans="1:2">
      <c r="A102" s="80" t="s">
        <v>287</v>
      </c>
      <c r="B102" s="148" t="s">
        <v>883</v>
      </c>
    </row>
    <row r="103" spans="1:2">
      <c r="A103" s="80" t="s">
        <v>100</v>
      </c>
      <c r="B103" s="148" t="s">
        <v>883</v>
      </c>
    </row>
    <row r="104" spans="1:2">
      <c r="A104" s="80" t="s">
        <v>198</v>
      </c>
      <c r="B104" s="148" t="s">
        <v>883</v>
      </c>
    </row>
    <row r="105" spans="1:2">
      <c r="A105" s="80" t="s">
        <v>268</v>
      </c>
      <c r="B105" s="148" t="s">
        <v>883</v>
      </c>
    </row>
    <row r="106" spans="1:2">
      <c r="A106" s="80" t="s">
        <v>269</v>
      </c>
      <c r="B106" s="148" t="s">
        <v>883</v>
      </c>
    </row>
    <row r="107" spans="1:2">
      <c r="A107" s="80" t="s">
        <v>354</v>
      </c>
      <c r="B107" s="148" t="s">
        <v>883</v>
      </c>
    </row>
    <row r="108" spans="1:2">
      <c r="A108" s="80" t="s">
        <v>246</v>
      </c>
      <c r="B108" s="148" t="s">
        <v>883</v>
      </c>
    </row>
    <row r="109" spans="1:2">
      <c r="A109" s="80" t="s">
        <v>209</v>
      </c>
      <c r="B109" s="148" t="s">
        <v>883</v>
      </c>
    </row>
    <row r="110" spans="1:2">
      <c r="A110" s="80" t="s">
        <v>299</v>
      </c>
      <c r="B110" s="148" t="s">
        <v>883</v>
      </c>
    </row>
    <row r="111" spans="1:2">
      <c r="A111" s="80" t="s">
        <v>219</v>
      </c>
      <c r="B111" s="148" t="s">
        <v>883</v>
      </c>
    </row>
    <row r="112" spans="1:2">
      <c r="A112" s="80" t="s">
        <v>350</v>
      </c>
      <c r="B112" s="148" t="s">
        <v>883</v>
      </c>
    </row>
    <row r="113" spans="1:2">
      <c r="A113" s="80" t="s">
        <v>292</v>
      </c>
      <c r="B113" s="148" t="s">
        <v>883</v>
      </c>
    </row>
    <row r="114" spans="1:2">
      <c r="A114" s="80" t="s">
        <v>296</v>
      </c>
      <c r="B114" s="148" t="s">
        <v>883</v>
      </c>
    </row>
    <row r="115" spans="1:2">
      <c r="A115" s="80" t="s">
        <v>309</v>
      </c>
      <c r="B115" s="148" t="s">
        <v>883</v>
      </c>
    </row>
    <row r="116" spans="1:2">
      <c r="A116" s="80" t="s">
        <v>144</v>
      </c>
      <c r="B116" s="148" t="s">
        <v>883</v>
      </c>
    </row>
    <row r="117" spans="1:2">
      <c r="A117" s="80" t="s">
        <v>288</v>
      </c>
      <c r="B117" s="148" t="s">
        <v>883</v>
      </c>
    </row>
    <row r="118" spans="1:2">
      <c r="A118" s="80" t="s">
        <v>251</v>
      </c>
      <c r="B118" s="148" t="s">
        <v>883</v>
      </c>
    </row>
    <row r="119" spans="1:2">
      <c r="A119" s="80" t="s">
        <v>204</v>
      </c>
      <c r="B119" s="148" t="s">
        <v>883</v>
      </c>
    </row>
    <row r="120" spans="1:2">
      <c r="A120" s="80" t="s">
        <v>342</v>
      </c>
      <c r="B120" s="148" t="s">
        <v>883</v>
      </c>
    </row>
    <row r="121" spans="1:2">
      <c r="A121" s="80" t="s">
        <v>313</v>
      </c>
      <c r="B121" s="148" t="s">
        <v>883</v>
      </c>
    </row>
    <row r="122" spans="1:2">
      <c r="A122" s="80" t="s">
        <v>138</v>
      </c>
      <c r="B122" s="148" t="s">
        <v>883</v>
      </c>
    </row>
    <row r="123" spans="1:2">
      <c r="A123" s="80" t="s">
        <v>179</v>
      </c>
      <c r="B123" s="148" t="s">
        <v>883</v>
      </c>
    </row>
    <row r="124" spans="1:2">
      <c r="A124" s="80" t="s">
        <v>278</v>
      </c>
      <c r="B124" s="148" t="s">
        <v>883</v>
      </c>
    </row>
    <row r="125" spans="1:2">
      <c r="A125" s="80" t="s">
        <v>94</v>
      </c>
      <c r="B125" s="148" t="s">
        <v>883</v>
      </c>
    </row>
    <row r="126" spans="1:2">
      <c r="A126" s="80" t="s">
        <v>200</v>
      </c>
      <c r="B126" s="148" t="s">
        <v>883</v>
      </c>
    </row>
    <row r="127" spans="1:2">
      <c r="A127" s="80" t="s">
        <v>320</v>
      </c>
      <c r="B127" s="148" t="s">
        <v>883</v>
      </c>
    </row>
    <row r="128" spans="1:2">
      <c r="A128" s="80" t="s">
        <v>329</v>
      </c>
      <c r="B128" s="148" t="s">
        <v>883</v>
      </c>
    </row>
    <row r="129" spans="1:2">
      <c r="A129" s="80" t="s">
        <v>228</v>
      </c>
      <c r="B129" s="148" t="s">
        <v>883</v>
      </c>
    </row>
    <row r="130" spans="1:2">
      <c r="A130" s="80" t="s">
        <v>99</v>
      </c>
      <c r="B130" s="148" t="s">
        <v>883</v>
      </c>
    </row>
    <row r="131" spans="1:2">
      <c r="A131" s="80" t="s">
        <v>300</v>
      </c>
      <c r="B131" s="148" t="s">
        <v>883</v>
      </c>
    </row>
    <row r="132" spans="1:2">
      <c r="A132" s="80" t="s">
        <v>337</v>
      </c>
      <c r="B132" s="148" t="s">
        <v>883</v>
      </c>
    </row>
    <row r="133" spans="1:2">
      <c r="A133" s="80" t="s">
        <v>271</v>
      </c>
      <c r="B133" s="148" t="s">
        <v>883</v>
      </c>
    </row>
    <row r="134" spans="1:2">
      <c r="A134" s="80" t="s">
        <v>165</v>
      </c>
      <c r="B134" s="148" t="s">
        <v>883</v>
      </c>
    </row>
    <row r="135" spans="1:2">
      <c r="A135" s="80" t="s">
        <v>311</v>
      </c>
      <c r="B135" s="148" t="s">
        <v>883</v>
      </c>
    </row>
    <row r="136" spans="1:2">
      <c r="A136" s="80" t="s">
        <v>249</v>
      </c>
      <c r="B136" s="148" t="s">
        <v>883</v>
      </c>
    </row>
    <row r="137" spans="1:2">
      <c r="A137" s="80" t="s">
        <v>184</v>
      </c>
      <c r="B137" s="148" t="s">
        <v>883</v>
      </c>
    </row>
    <row r="138" spans="1:2">
      <c r="A138" s="80" t="s">
        <v>341</v>
      </c>
      <c r="B138" s="148" t="s">
        <v>883</v>
      </c>
    </row>
    <row r="139" spans="1:2">
      <c r="A139" s="80" t="s">
        <v>128</v>
      </c>
      <c r="B139" s="148" t="s">
        <v>883</v>
      </c>
    </row>
    <row r="140" spans="1:2">
      <c r="A140" s="80" t="s">
        <v>260</v>
      </c>
      <c r="B140" s="148" t="s">
        <v>883</v>
      </c>
    </row>
    <row r="141" spans="1:2">
      <c r="A141" s="80" t="s">
        <v>163</v>
      </c>
      <c r="B141" s="148" t="s">
        <v>883</v>
      </c>
    </row>
    <row r="142" spans="1:2">
      <c r="A142" s="80" t="s">
        <v>297</v>
      </c>
      <c r="B142" s="148" t="s">
        <v>883</v>
      </c>
    </row>
    <row r="143" spans="1:2">
      <c r="A143" s="80" t="s">
        <v>273</v>
      </c>
      <c r="B143" s="148" t="s">
        <v>883</v>
      </c>
    </row>
    <row r="144" spans="1:2">
      <c r="A144" s="80" t="s">
        <v>280</v>
      </c>
      <c r="B144" s="148" t="s">
        <v>883</v>
      </c>
    </row>
    <row r="145" spans="1:2">
      <c r="A145" s="80" t="s">
        <v>230</v>
      </c>
      <c r="B145" s="148">
        <v>100</v>
      </c>
    </row>
    <row r="146" spans="1:2">
      <c r="A146" s="80" t="s">
        <v>346</v>
      </c>
      <c r="B146" s="148" t="s">
        <v>884</v>
      </c>
    </row>
    <row r="147" spans="1:2">
      <c r="A147" s="80" t="s">
        <v>364</v>
      </c>
      <c r="B147" s="148" t="s">
        <v>884</v>
      </c>
    </row>
    <row r="148" spans="1:2">
      <c r="A148" s="80" t="s">
        <v>276</v>
      </c>
      <c r="B148" s="148">
        <v>100</v>
      </c>
    </row>
    <row r="149" spans="1:2">
      <c r="A149" s="80" t="s">
        <v>352</v>
      </c>
      <c r="B149" s="148" t="s">
        <v>884</v>
      </c>
    </row>
    <row r="150" spans="1:2">
      <c r="A150" s="80" t="s">
        <v>322</v>
      </c>
      <c r="B150" s="148" t="s">
        <v>884</v>
      </c>
    </row>
    <row r="151" spans="1:2">
      <c r="A151" s="80" t="s">
        <v>316</v>
      </c>
      <c r="B151" s="148">
        <v>100</v>
      </c>
    </row>
    <row r="152" spans="1:2">
      <c r="A152" s="80" t="s">
        <v>274</v>
      </c>
      <c r="B152" s="148">
        <v>100</v>
      </c>
    </row>
    <row r="153" spans="1:2">
      <c r="A153" s="80" t="s">
        <v>356</v>
      </c>
      <c r="B153" s="148" t="s">
        <v>884</v>
      </c>
    </row>
    <row r="154" spans="1:2">
      <c r="A154" s="80" t="s">
        <v>332</v>
      </c>
      <c r="B154" s="148" t="s">
        <v>884</v>
      </c>
    </row>
    <row r="155" spans="1:2">
      <c r="A155" s="80" t="s">
        <v>348</v>
      </c>
      <c r="B155" s="148">
        <v>100</v>
      </c>
    </row>
    <row r="156" spans="1:2">
      <c r="A156" s="80" t="s">
        <v>410</v>
      </c>
      <c r="B156" s="148" t="s">
        <v>884</v>
      </c>
    </row>
    <row r="157" spans="1:2">
      <c r="A157" s="80" t="s">
        <v>307</v>
      </c>
      <c r="B157" s="148" t="s">
        <v>884</v>
      </c>
    </row>
    <row r="158" spans="1:2">
      <c r="A158" s="80" t="s">
        <v>194</v>
      </c>
      <c r="B158" s="148" t="s">
        <v>884</v>
      </c>
    </row>
    <row r="159" spans="1:2">
      <c r="A159" s="80" t="s">
        <v>133</v>
      </c>
      <c r="B159" s="148" t="s">
        <v>884</v>
      </c>
    </row>
    <row r="160" spans="1:2">
      <c r="A160" s="80" t="s">
        <v>366</v>
      </c>
      <c r="B160" s="148" t="s">
        <v>884</v>
      </c>
    </row>
    <row r="161" spans="1:2">
      <c r="A161" s="80" t="s">
        <v>325</v>
      </c>
      <c r="B161" s="148" t="s">
        <v>884</v>
      </c>
    </row>
    <row r="162" spans="1:2">
      <c r="A162" s="80" t="s">
        <v>360</v>
      </c>
      <c r="B162" s="148" t="s">
        <v>884</v>
      </c>
    </row>
    <row r="163" spans="1:2">
      <c r="A163" s="80" t="s">
        <v>102</v>
      </c>
      <c r="B163" s="148">
        <v>100</v>
      </c>
    </row>
    <row r="164" spans="1:2">
      <c r="A164" s="80" t="s">
        <v>227</v>
      </c>
      <c r="B164" s="148" t="s">
        <v>884</v>
      </c>
    </row>
    <row r="165" spans="1:2">
      <c r="A165" s="80" t="s">
        <v>324</v>
      </c>
      <c r="B165" s="148" t="s">
        <v>884</v>
      </c>
    </row>
    <row r="166" spans="1:2">
      <c r="A166" s="80" t="s">
        <v>305</v>
      </c>
      <c r="B166" s="149">
        <v>0</v>
      </c>
    </row>
    <row r="167" spans="1:2">
      <c r="A167" s="80" t="s">
        <v>89</v>
      </c>
      <c r="B167" s="148">
        <v>100</v>
      </c>
    </row>
    <row r="168" spans="1:2">
      <c r="A168" s="80" t="s">
        <v>330</v>
      </c>
      <c r="B168" s="148">
        <v>100</v>
      </c>
    </row>
    <row r="169" spans="1:2">
      <c r="A169" s="80" t="s">
        <v>303</v>
      </c>
      <c r="B169" s="148" t="s">
        <v>884</v>
      </c>
    </row>
    <row r="170" spans="1:2">
      <c r="A170" s="80" t="s">
        <v>333</v>
      </c>
      <c r="B170" s="148">
        <v>100</v>
      </c>
    </row>
    <row r="171" spans="1:2">
      <c r="A171" s="80" t="s">
        <v>334</v>
      </c>
      <c r="B171" s="148">
        <v>100</v>
      </c>
    </row>
    <row r="172" spans="1:2">
      <c r="A172" s="80" t="s">
        <v>318</v>
      </c>
      <c r="B172" s="80">
        <v>0</v>
      </c>
    </row>
    <row r="173" spans="1:2">
      <c r="A173" s="80" t="s">
        <v>327</v>
      </c>
      <c r="B173" s="80">
        <v>0</v>
      </c>
    </row>
    <row r="174" spans="1:2">
      <c r="A174" s="80" t="s">
        <v>367</v>
      </c>
      <c r="B174" s="80">
        <v>0</v>
      </c>
    </row>
    <row r="175" spans="1:2">
      <c r="A175" s="80" t="s">
        <v>459</v>
      </c>
      <c r="B175" s="80">
        <v>0</v>
      </c>
    </row>
    <row r="176" spans="1:2">
      <c r="A176" s="80" t="s">
        <v>56</v>
      </c>
      <c r="B176" s="148">
        <v>100</v>
      </c>
    </row>
    <row r="177" spans="1:2">
      <c r="A177" s="80" t="s">
        <v>124</v>
      </c>
      <c r="B177" s="148">
        <v>100</v>
      </c>
    </row>
    <row r="178" spans="1:2">
      <c r="A178" s="80" t="s">
        <v>190</v>
      </c>
      <c r="B178" s="148">
        <v>100</v>
      </c>
    </row>
    <row r="179" spans="1:2">
      <c r="A179" s="80" t="s">
        <v>192</v>
      </c>
      <c r="B179" s="148">
        <v>100</v>
      </c>
    </row>
    <row r="180" spans="1:2">
      <c r="A180" s="80" t="s">
        <v>213</v>
      </c>
      <c r="B180" s="148">
        <v>100</v>
      </c>
    </row>
    <row r="181" spans="1:2">
      <c r="A181" s="80" t="s">
        <v>290</v>
      </c>
      <c r="B181" s="148">
        <v>100</v>
      </c>
    </row>
    <row r="182" spans="1:2">
      <c r="A182" s="80" t="s">
        <v>206</v>
      </c>
      <c r="B182" s="148">
        <v>100</v>
      </c>
    </row>
  </sheetData>
  <sortState ref="A2:B182">
    <sortCondition ref="B144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总表</vt:lpstr>
      <vt:lpstr>四级成绩</vt:lpstr>
      <vt:lpstr>体测成绩</vt:lpstr>
      <vt:lpstr>辅导员加分</vt:lpstr>
      <vt:lpstr>学生干部加分细则</vt:lpstr>
      <vt:lpstr>学生干部加分</vt:lpstr>
      <vt:lpstr>智育加分</vt:lpstr>
      <vt:lpstr>智育加分汇总</vt:lpstr>
      <vt:lpstr>体育锻炼成绩</vt:lpstr>
      <vt:lpstr>体育加分</vt:lpstr>
      <vt:lpstr>体育加分汇总</vt:lpstr>
      <vt:lpstr>德育加分</vt:lpstr>
      <vt:lpstr>美育</vt:lpstr>
      <vt:lpstr>劳育基础分</vt:lpstr>
      <vt:lpstr>劳育加分</vt:lpstr>
      <vt:lpstr>必修课优良率</vt:lpstr>
      <vt:lpstr>互评分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苏鑫亮</dc:creator>
  <cp:lastModifiedBy>sxl20</cp:lastModifiedBy>
  <dcterms:created xsi:type="dcterms:W3CDTF">2023-05-12T11:15:00Z</dcterms:created>
  <dcterms:modified xsi:type="dcterms:W3CDTF">2025-10-03T08:24:22Z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790D2CCB51C4432D9B89131715D66705_13</vt:lpwstr>
  </property>
</Properties>
</file>