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884ED629-35D9-487C-9C2E-E4B1791346F1}" xr6:coauthVersionLast="47" xr6:coauthVersionMax="47" xr10:uidLastSave="{00000000-0000-0000-0000-000000000000}"/>
  <bookViews>
    <workbookView xWindow="-110" yWindow="-110" windowWidth="19420" windowHeight="10420" tabRatio="745" activeTab="6" xr2:uid="{00000000-000D-0000-FFFF-FFFF00000000}"/>
  </bookViews>
  <sheets>
    <sheet name="计数统计表" sheetId="19" r:id="rId1"/>
    <sheet name="工艺学硕" sheetId="7" r:id="rId2"/>
    <sheet name="工艺专硕" sheetId="13" r:id="rId3"/>
    <sheet name="工程学硕 " sheetId="9" r:id="rId4"/>
    <sheet name="工程专硕" sheetId="16" r:id="rId5"/>
    <sheet name="催化学硕" sheetId="10" r:id="rId6"/>
    <sheet name="催化专硕" sheetId="17" r:id="rId7"/>
    <sheet name="环境学硕" sheetId="11" r:id="rId8"/>
    <sheet name="环境专硕" sheetId="12" r:id="rId9"/>
    <sheet name="国际班" sheetId="18" r:id="rId10"/>
  </sheets>
  <definedNames>
    <definedName name="_xlnm._FilterDatabase" localSheetId="5" hidden="1">催化学硕!$B$1:$X$35</definedName>
    <definedName name="_xlnm._FilterDatabase" localSheetId="6" hidden="1">催化专硕!$C$1:$X$26</definedName>
    <definedName name="_xlnm._FilterDatabase" localSheetId="3" hidden="1">'工程学硕 '!$A$2:$X$50</definedName>
    <definedName name="_xlnm._FilterDatabase" localSheetId="4" hidden="1">工程专硕!$B$1:$X$29</definedName>
    <definedName name="_xlnm._FilterDatabase" localSheetId="1" hidden="1">工艺学硕!$A$2:$X$65</definedName>
    <definedName name="_xlnm._FilterDatabase" localSheetId="2" hidden="1">工艺专硕!$A$2:$X$34</definedName>
    <definedName name="_xlnm._FilterDatabase" localSheetId="7" hidden="1">环境学硕!$A$2:$X$28</definedName>
    <definedName name="_xlnm._FilterDatabase" localSheetId="8" hidden="1">环境专硕!$A$2:$X$15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8" l="1"/>
  <c r="U20" i="18"/>
  <c r="T20" i="18"/>
  <c r="O20" i="18"/>
  <c r="N20" i="18"/>
  <c r="I20" i="18"/>
  <c r="H20" i="18"/>
  <c r="W19" i="18"/>
  <c r="U19" i="18"/>
  <c r="T19" i="18"/>
  <c r="O19" i="18"/>
  <c r="N19" i="18"/>
  <c r="I19" i="18"/>
  <c r="H19" i="18"/>
  <c r="W18" i="18"/>
  <c r="U18" i="18"/>
  <c r="T18" i="18"/>
  <c r="O18" i="18"/>
  <c r="N18" i="18"/>
  <c r="I18" i="18"/>
  <c r="H18" i="18"/>
  <c r="W17" i="18"/>
  <c r="U17" i="18"/>
  <c r="T17" i="18"/>
  <c r="O17" i="18"/>
  <c r="N17" i="18"/>
  <c r="I17" i="18"/>
  <c r="H17" i="18"/>
  <c r="W16" i="18"/>
  <c r="U16" i="18"/>
  <c r="T16" i="18"/>
  <c r="O16" i="18"/>
  <c r="N16" i="18"/>
  <c r="I16" i="18"/>
  <c r="H16" i="18"/>
  <c r="W15" i="18"/>
  <c r="U15" i="18"/>
  <c r="T15" i="18"/>
  <c r="O15" i="18"/>
  <c r="N15" i="18"/>
  <c r="I15" i="18"/>
  <c r="H15" i="18"/>
  <c r="W14" i="18"/>
  <c r="U14" i="18"/>
  <c r="T14" i="18"/>
  <c r="O14" i="18"/>
  <c r="N14" i="18"/>
  <c r="I14" i="18"/>
  <c r="H14" i="18"/>
  <c r="W13" i="18"/>
  <c r="U13" i="18"/>
  <c r="T13" i="18"/>
  <c r="O13" i="18"/>
  <c r="N13" i="18"/>
  <c r="I13" i="18"/>
  <c r="H13" i="18"/>
  <c r="W12" i="18"/>
  <c r="U12" i="18"/>
  <c r="T12" i="18"/>
  <c r="O12" i="18"/>
  <c r="N12" i="18"/>
  <c r="I12" i="18"/>
  <c r="H12" i="18"/>
  <c r="W11" i="18"/>
  <c r="U11" i="18"/>
  <c r="T11" i="18"/>
  <c r="O11" i="18"/>
  <c r="N11" i="18"/>
  <c r="I11" i="18"/>
  <c r="H11" i="18"/>
  <c r="W10" i="18"/>
  <c r="U10" i="18"/>
  <c r="T10" i="18"/>
  <c r="O10" i="18"/>
  <c r="N10" i="18"/>
  <c r="I10" i="18"/>
  <c r="H10" i="18"/>
  <c r="W9" i="18"/>
  <c r="U9" i="18"/>
  <c r="T9" i="18"/>
  <c r="O9" i="18"/>
  <c r="N9" i="18"/>
  <c r="I9" i="18"/>
  <c r="H9" i="18"/>
  <c r="W8" i="18"/>
  <c r="U8" i="18"/>
  <c r="T8" i="18"/>
  <c r="O8" i="18"/>
  <c r="N8" i="18"/>
  <c r="I8" i="18"/>
  <c r="H8" i="18"/>
  <c r="W7" i="18"/>
  <c r="U7" i="18"/>
  <c r="T7" i="18"/>
  <c r="O7" i="18"/>
  <c r="N7" i="18"/>
  <c r="I7" i="18"/>
  <c r="H7" i="18"/>
  <c r="W6" i="18"/>
  <c r="U6" i="18"/>
  <c r="T6" i="18"/>
  <c r="O6" i="18"/>
  <c r="N6" i="18"/>
  <c r="I6" i="18"/>
  <c r="H6" i="18"/>
  <c r="W5" i="18"/>
  <c r="U5" i="18"/>
  <c r="T5" i="18"/>
  <c r="O5" i="18"/>
  <c r="N5" i="18"/>
  <c r="I5" i="18"/>
  <c r="H5" i="18"/>
  <c r="W4" i="18"/>
  <c r="U4" i="18"/>
  <c r="T4" i="18"/>
  <c r="O4" i="18"/>
  <c r="N4" i="18"/>
  <c r="I4" i="18"/>
  <c r="H4" i="18"/>
  <c r="W3" i="18"/>
  <c r="U3" i="18"/>
  <c r="T3" i="18"/>
  <c r="O3" i="18"/>
  <c r="N3" i="18"/>
  <c r="I3" i="18"/>
  <c r="H3" i="18"/>
  <c r="W22" i="12"/>
  <c r="V22" i="12"/>
  <c r="U22" i="12"/>
  <c r="T22" i="12"/>
  <c r="P22" i="12"/>
  <c r="O22" i="12"/>
  <c r="N22" i="12"/>
  <c r="J22" i="12"/>
  <c r="I22" i="12"/>
  <c r="H22" i="12"/>
  <c r="W21" i="12"/>
  <c r="V21" i="12"/>
  <c r="U21" i="12"/>
  <c r="T21" i="12"/>
  <c r="P21" i="12"/>
  <c r="O21" i="12"/>
  <c r="N21" i="12"/>
  <c r="J21" i="12"/>
  <c r="I21" i="12"/>
  <c r="H21" i="12"/>
  <c r="W20" i="12"/>
  <c r="V20" i="12"/>
  <c r="U20" i="12"/>
  <c r="T20" i="12"/>
  <c r="P20" i="12"/>
  <c r="O20" i="12"/>
  <c r="N20" i="12"/>
  <c r="J20" i="12"/>
  <c r="I20" i="12"/>
  <c r="H20" i="12"/>
  <c r="W19" i="12"/>
  <c r="V19" i="12"/>
  <c r="U19" i="12"/>
  <c r="T19" i="12"/>
  <c r="P19" i="12"/>
  <c r="O19" i="12"/>
  <c r="N19" i="12"/>
  <c r="J19" i="12"/>
  <c r="I19" i="12"/>
  <c r="H19" i="12"/>
  <c r="W18" i="12"/>
  <c r="V18" i="12"/>
  <c r="U18" i="12"/>
  <c r="T18" i="12"/>
  <c r="P18" i="12"/>
  <c r="O18" i="12"/>
  <c r="N18" i="12"/>
  <c r="J18" i="12"/>
  <c r="I18" i="12"/>
  <c r="H18" i="12"/>
  <c r="W17" i="12"/>
  <c r="V17" i="12"/>
  <c r="U17" i="12"/>
  <c r="T17" i="12"/>
  <c r="P17" i="12"/>
  <c r="O17" i="12"/>
  <c r="N17" i="12"/>
  <c r="J17" i="12"/>
  <c r="I17" i="12"/>
  <c r="H17" i="12"/>
  <c r="W16" i="12"/>
  <c r="V16" i="12"/>
  <c r="U16" i="12"/>
  <c r="T16" i="12"/>
  <c r="P16" i="12"/>
  <c r="O16" i="12"/>
  <c r="N16" i="12"/>
  <c r="J16" i="12"/>
  <c r="I16" i="12"/>
  <c r="H16" i="12"/>
  <c r="W15" i="12"/>
  <c r="V15" i="12"/>
  <c r="U15" i="12"/>
  <c r="T15" i="12"/>
  <c r="P15" i="12"/>
  <c r="O15" i="12"/>
  <c r="N15" i="12"/>
  <c r="J15" i="12"/>
  <c r="I15" i="12"/>
  <c r="H15" i="12"/>
  <c r="W14" i="12"/>
  <c r="V14" i="12"/>
  <c r="U14" i="12"/>
  <c r="T14" i="12"/>
  <c r="P14" i="12"/>
  <c r="O14" i="12"/>
  <c r="N14" i="12"/>
  <c r="J14" i="12"/>
  <c r="I14" i="12"/>
  <c r="H14" i="12"/>
  <c r="W13" i="12"/>
  <c r="V13" i="12"/>
  <c r="U13" i="12"/>
  <c r="T13" i="12"/>
  <c r="P13" i="12"/>
  <c r="O13" i="12"/>
  <c r="N13" i="12"/>
  <c r="J13" i="12"/>
  <c r="I13" i="12"/>
  <c r="H13" i="12"/>
  <c r="W12" i="12"/>
  <c r="V12" i="12"/>
  <c r="U12" i="12"/>
  <c r="T12" i="12"/>
  <c r="P12" i="12"/>
  <c r="O12" i="12"/>
  <c r="N12" i="12"/>
  <c r="J12" i="12"/>
  <c r="I12" i="12"/>
  <c r="H12" i="12"/>
  <c r="W11" i="12"/>
  <c r="V11" i="12"/>
  <c r="U11" i="12"/>
  <c r="T11" i="12"/>
  <c r="P11" i="12"/>
  <c r="O11" i="12"/>
  <c r="N11" i="12"/>
  <c r="J11" i="12"/>
  <c r="I11" i="12"/>
  <c r="H11" i="12"/>
  <c r="W10" i="12"/>
  <c r="V10" i="12"/>
  <c r="U10" i="12"/>
  <c r="T10" i="12"/>
  <c r="P10" i="12"/>
  <c r="O10" i="12"/>
  <c r="N10" i="12"/>
  <c r="J10" i="12"/>
  <c r="I10" i="12"/>
  <c r="H10" i="12"/>
  <c r="W9" i="12"/>
  <c r="V9" i="12"/>
  <c r="U9" i="12"/>
  <c r="T9" i="12"/>
  <c r="P9" i="12"/>
  <c r="O9" i="12"/>
  <c r="N9" i="12"/>
  <c r="J9" i="12"/>
  <c r="I9" i="12"/>
  <c r="H9" i="12"/>
  <c r="W8" i="12"/>
  <c r="V8" i="12"/>
  <c r="U8" i="12"/>
  <c r="T8" i="12"/>
  <c r="P8" i="12"/>
  <c r="O8" i="12"/>
  <c r="N8" i="12"/>
  <c r="J8" i="12"/>
  <c r="I8" i="12"/>
  <c r="H8" i="12"/>
  <c r="W7" i="12"/>
  <c r="V7" i="12"/>
  <c r="U7" i="12"/>
  <c r="T7" i="12"/>
  <c r="P7" i="12"/>
  <c r="O7" i="12"/>
  <c r="N7" i="12"/>
  <c r="J7" i="12"/>
  <c r="I7" i="12"/>
  <c r="H7" i="12"/>
  <c r="W6" i="12"/>
  <c r="V6" i="12"/>
  <c r="U6" i="12"/>
  <c r="T6" i="12"/>
  <c r="P6" i="12"/>
  <c r="O6" i="12"/>
  <c r="N6" i="12"/>
  <c r="J6" i="12"/>
  <c r="I6" i="12"/>
  <c r="H6" i="12"/>
  <c r="W5" i="12"/>
  <c r="V5" i="12"/>
  <c r="U5" i="12"/>
  <c r="T5" i="12"/>
  <c r="P5" i="12"/>
  <c r="O5" i="12"/>
  <c r="N5" i="12"/>
  <c r="J5" i="12"/>
  <c r="I5" i="12"/>
  <c r="H5" i="12"/>
  <c r="W4" i="12"/>
  <c r="V4" i="12"/>
  <c r="U4" i="12"/>
  <c r="T4" i="12"/>
  <c r="P4" i="12"/>
  <c r="O4" i="12"/>
  <c r="N4" i="12"/>
  <c r="J4" i="12"/>
  <c r="I4" i="12"/>
  <c r="H4" i="12"/>
  <c r="W3" i="12"/>
  <c r="V3" i="12"/>
  <c r="U3" i="12"/>
  <c r="T3" i="12"/>
  <c r="P3" i="12"/>
  <c r="O3" i="12"/>
  <c r="N3" i="12"/>
  <c r="J3" i="12"/>
  <c r="I3" i="12"/>
  <c r="H3" i="12"/>
  <c r="W44" i="11"/>
  <c r="V44" i="11"/>
  <c r="U44" i="11"/>
  <c r="T44" i="11"/>
  <c r="P44" i="11"/>
  <c r="O44" i="11"/>
  <c r="N44" i="11"/>
  <c r="J44" i="11"/>
  <c r="I44" i="11"/>
  <c r="H44" i="11"/>
  <c r="W43" i="11"/>
  <c r="V43" i="11"/>
  <c r="U43" i="11"/>
  <c r="T43" i="11"/>
  <c r="P43" i="11"/>
  <c r="O43" i="11"/>
  <c r="N43" i="11"/>
  <c r="J43" i="11"/>
  <c r="I43" i="11"/>
  <c r="H43" i="11"/>
  <c r="W42" i="11"/>
  <c r="V42" i="11"/>
  <c r="U42" i="11"/>
  <c r="T42" i="11"/>
  <c r="P42" i="11"/>
  <c r="O42" i="11"/>
  <c r="N42" i="11"/>
  <c r="J42" i="11"/>
  <c r="I42" i="11"/>
  <c r="H42" i="11"/>
  <c r="W41" i="11"/>
  <c r="V41" i="11"/>
  <c r="U41" i="11"/>
  <c r="T41" i="11"/>
  <c r="P41" i="11"/>
  <c r="O41" i="11"/>
  <c r="N41" i="11"/>
  <c r="J41" i="11"/>
  <c r="I41" i="11"/>
  <c r="H41" i="11"/>
  <c r="W40" i="11"/>
  <c r="V40" i="11"/>
  <c r="U40" i="11"/>
  <c r="T40" i="11"/>
  <c r="P40" i="11"/>
  <c r="O40" i="11"/>
  <c r="N40" i="11"/>
  <c r="J40" i="11"/>
  <c r="I40" i="11"/>
  <c r="H40" i="11"/>
  <c r="W39" i="11"/>
  <c r="V39" i="11"/>
  <c r="U39" i="11"/>
  <c r="T39" i="11"/>
  <c r="P39" i="11"/>
  <c r="O39" i="11"/>
  <c r="N39" i="11"/>
  <c r="J39" i="11"/>
  <c r="I39" i="11"/>
  <c r="H39" i="11"/>
  <c r="W38" i="11"/>
  <c r="V38" i="11"/>
  <c r="U38" i="11"/>
  <c r="T38" i="11"/>
  <c r="P38" i="11"/>
  <c r="O38" i="11"/>
  <c r="N38" i="11"/>
  <c r="J38" i="11"/>
  <c r="I38" i="11"/>
  <c r="H38" i="11"/>
  <c r="W37" i="11"/>
  <c r="V37" i="11"/>
  <c r="U37" i="11"/>
  <c r="T37" i="11"/>
  <c r="P37" i="11"/>
  <c r="O37" i="11"/>
  <c r="N37" i="11"/>
  <c r="J37" i="11"/>
  <c r="I37" i="11"/>
  <c r="H37" i="11"/>
  <c r="W36" i="11"/>
  <c r="V36" i="11"/>
  <c r="U36" i="11"/>
  <c r="T36" i="11"/>
  <c r="P36" i="11"/>
  <c r="O36" i="11"/>
  <c r="N36" i="11"/>
  <c r="J36" i="11"/>
  <c r="I36" i="11"/>
  <c r="H36" i="11"/>
  <c r="W35" i="11"/>
  <c r="V35" i="11"/>
  <c r="U35" i="11"/>
  <c r="T35" i="11"/>
  <c r="P35" i="11"/>
  <c r="O35" i="11"/>
  <c r="N35" i="11"/>
  <c r="J35" i="11"/>
  <c r="I35" i="11"/>
  <c r="H35" i="11"/>
  <c r="W34" i="11"/>
  <c r="V34" i="11"/>
  <c r="U34" i="11"/>
  <c r="T34" i="11"/>
  <c r="P34" i="11"/>
  <c r="O34" i="11"/>
  <c r="N34" i="11"/>
  <c r="J34" i="11"/>
  <c r="I34" i="11"/>
  <c r="H34" i="11"/>
  <c r="W33" i="11"/>
  <c r="V33" i="11"/>
  <c r="U33" i="11"/>
  <c r="T33" i="11"/>
  <c r="P33" i="11"/>
  <c r="O33" i="11"/>
  <c r="N33" i="11"/>
  <c r="J33" i="11"/>
  <c r="I33" i="11"/>
  <c r="H33" i="11"/>
  <c r="W32" i="11"/>
  <c r="V32" i="11"/>
  <c r="U32" i="11"/>
  <c r="T32" i="11"/>
  <c r="P32" i="11"/>
  <c r="O32" i="11"/>
  <c r="N32" i="11"/>
  <c r="J32" i="11"/>
  <c r="I32" i="11"/>
  <c r="H32" i="11"/>
  <c r="W31" i="11"/>
  <c r="V31" i="11"/>
  <c r="U31" i="11"/>
  <c r="T31" i="11"/>
  <c r="P31" i="11"/>
  <c r="O31" i="11"/>
  <c r="N31" i="11"/>
  <c r="J31" i="11"/>
  <c r="I31" i="11"/>
  <c r="H31" i="11"/>
  <c r="W30" i="11"/>
  <c r="V30" i="11"/>
  <c r="U30" i="11"/>
  <c r="T30" i="11"/>
  <c r="P30" i="11"/>
  <c r="O30" i="11"/>
  <c r="N30" i="11"/>
  <c r="J30" i="11"/>
  <c r="I30" i="11"/>
  <c r="H30" i="11"/>
  <c r="W29" i="11"/>
  <c r="V29" i="11"/>
  <c r="U29" i="11"/>
  <c r="T29" i="11"/>
  <c r="P29" i="11"/>
  <c r="O29" i="11"/>
  <c r="N29" i="11"/>
  <c r="J29" i="11"/>
  <c r="I29" i="11"/>
  <c r="H29" i="11"/>
  <c r="W28" i="11"/>
  <c r="V28" i="11"/>
  <c r="U28" i="11"/>
  <c r="T28" i="11"/>
  <c r="P28" i="11"/>
  <c r="O28" i="11"/>
  <c r="N28" i="11"/>
  <c r="J28" i="11"/>
  <c r="I28" i="11"/>
  <c r="H28" i="11"/>
  <c r="W27" i="11"/>
  <c r="V27" i="11"/>
  <c r="U27" i="11"/>
  <c r="T27" i="11"/>
  <c r="P27" i="11"/>
  <c r="O27" i="11"/>
  <c r="N27" i="11"/>
  <c r="J27" i="11"/>
  <c r="I27" i="11"/>
  <c r="H27" i="11"/>
  <c r="W26" i="11"/>
  <c r="V26" i="11"/>
  <c r="U26" i="11"/>
  <c r="T26" i="11"/>
  <c r="P26" i="11"/>
  <c r="O26" i="11"/>
  <c r="N26" i="11"/>
  <c r="J26" i="11"/>
  <c r="I26" i="11"/>
  <c r="H26" i="11"/>
  <c r="W25" i="11"/>
  <c r="V25" i="11"/>
  <c r="U25" i="11"/>
  <c r="T25" i="11"/>
  <c r="P25" i="11"/>
  <c r="O25" i="11"/>
  <c r="N25" i="11"/>
  <c r="J25" i="11"/>
  <c r="I25" i="11"/>
  <c r="H25" i="11"/>
  <c r="W24" i="11"/>
  <c r="V24" i="11"/>
  <c r="U24" i="11"/>
  <c r="T24" i="11"/>
  <c r="P24" i="11"/>
  <c r="O24" i="11"/>
  <c r="N24" i="11"/>
  <c r="J24" i="11"/>
  <c r="I24" i="11"/>
  <c r="H24" i="11"/>
  <c r="W23" i="11"/>
  <c r="V23" i="11"/>
  <c r="U23" i="11"/>
  <c r="T23" i="11"/>
  <c r="P23" i="11"/>
  <c r="O23" i="11"/>
  <c r="N23" i="11"/>
  <c r="J23" i="11"/>
  <c r="I23" i="11"/>
  <c r="H23" i="11"/>
  <c r="W22" i="11"/>
  <c r="V22" i="11"/>
  <c r="U22" i="11"/>
  <c r="T22" i="11"/>
  <c r="P22" i="11"/>
  <c r="O22" i="11"/>
  <c r="N22" i="11"/>
  <c r="J22" i="11"/>
  <c r="I22" i="11"/>
  <c r="H22" i="11"/>
  <c r="W21" i="11"/>
  <c r="V21" i="11"/>
  <c r="U21" i="11"/>
  <c r="T21" i="11"/>
  <c r="P21" i="11"/>
  <c r="O21" i="11"/>
  <c r="N21" i="11"/>
  <c r="J21" i="11"/>
  <c r="I21" i="11"/>
  <c r="H21" i="11"/>
  <c r="W20" i="11"/>
  <c r="V20" i="11"/>
  <c r="U20" i="11"/>
  <c r="T20" i="11"/>
  <c r="P20" i="11"/>
  <c r="O20" i="11"/>
  <c r="N20" i="11"/>
  <c r="J20" i="11"/>
  <c r="I20" i="11"/>
  <c r="H20" i="11"/>
  <c r="W19" i="11"/>
  <c r="V19" i="11"/>
  <c r="U19" i="11"/>
  <c r="T19" i="11"/>
  <c r="P19" i="11"/>
  <c r="O19" i="11"/>
  <c r="N19" i="11"/>
  <c r="J19" i="11"/>
  <c r="I19" i="11"/>
  <c r="H19" i="11"/>
  <c r="W18" i="11"/>
  <c r="V18" i="11"/>
  <c r="U18" i="11"/>
  <c r="T18" i="11"/>
  <c r="P18" i="11"/>
  <c r="O18" i="11"/>
  <c r="N18" i="11"/>
  <c r="J18" i="11"/>
  <c r="I18" i="11"/>
  <c r="H18" i="11"/>
  <c r="W17" i="11"/>
  <c r="V17" i="11"/>
  <c r="U17" i="11"/>
  <c r="T17" i="11"/>
  <c r="P17" i="11"/>
  <c r="O17" i="11"/>
  <c r="N17" i="11"/>
  <c r="J17" i="11"/>
  <c r="I17" i="11"/>
  <c r="H17" i="11"/>
  <c r="W16" i="11"/>
  <c r="V16" i="11"/>
  <c r="U16" i="11"/>
  <c r="T16" i="11"/>
  <c r="P16" i="11"/>
  <c r="O16" i="11"/>
  <c r="N16" i="11"/>
  <c r="J16" i="11"/>
  <c r="I16" i="11"/>
  <c r="H16" i="11"/>
  <c r="W15" i="11"/>
  <c r="V15" i="11"/>
  <c r="U15" i="11"/>
  <c r="T15" i="11"/>
  <c r="P15" i="11"/>
  <c r="O15" i="11"/>
  <c r="N15" i="11"/>
  <c r="J15" i="11"/>
  <c r="I15" i="11"/>
  <c r="H15" i="11"/>
  <c r="W14" i="11"/>
  <c r="V14" i="11"/>
  <c r="U14" i="11"/>
  <c r="T14" i="11"/>
  <c r="P14" i="11"/>
  <c r="O14" i="11"/>
  <c r="N14" i="11"/>
  <c r="J14" i="11"/>
  <c r="I14" i="11"/>
  <c r="H14" i="11"/>
  <c r="W13" i="11"/>
  <c r="V13" i="11"/>
  <c r="U13" i="11"/>
  <c r="T13" i="11"/>
  <c r="P13" i="11"/>
  <c r="O13" i="11"/>
  <c r="N13" i="11"/>
  <c r="J13" i="11"/>
  <c r="I13" i="11"/>
  <c r="H13" i="11"/>
  <c r="W12" i="11"/>
  <c r="V12" i="11"/>
  <c r="U12" i="11"/>
  <c r="T12" i="11"/>
  <c r="P12" i="11"/>
  <c r="O12" i="11"/>
  <c r="N12" i="11"/>
  <c r="J12" i="11"/>
  <c r="I12" i="11"/>
  <c r="H12" i="11"/>
  <c r="W11" i="11"/>
  <c r="V11" i="11"/>
  <c r="U11" i="11"/>
  <c r="T11" i="11"/>
  <c r="P11" i="11"/>
  <c r="O11" i="11"/>
  <c r="N11" i="11"/>
  <c r="J11" i="11"/>
  <c r="I11" i="11"/>
  <c r="H11" i="11"/>
  <c r="W10" i="11"/>
  <c r="V10" i="11"/>
  <c r="U10" i="11"/>
  <c r="T10" i="11"/>
  <c r="P10" i="11"/>
  <c r="O10" i="11"/>
  <c r="N10" i="11"/>
  <c r="J10" i="11"/>
  <c r="I10" i="11"/>
  <c r="H10" i="11"/>
  <c r="W9" i="11"/>
  <c r="V9" i="11"/>
  <c r="U9" i="11"/>
  <c r="T9" i="11"/>
  <c r="P9" i="11"/>
  <c r="O9" i="11"/>
  <c r="N9" i="11"/>
  <c r="J9" i="11"/>
  <c r="I9" i="11"/>
  <c r="H9" i="11"/>
  <c r="W8" i="11"/>
  <c r="V8" i="11"/>
  <c r="U8" i="11"/>
  <c r="T8" i="11"/>
  <c r="P8" i="11"/>
  <c r="O8" i="11"/>
  <c r="N8" i="11"/>
  <c r="J8" i="11"/>
  <c r="I8" i="11"/>
  <c r="H8" i="11"/>
  <c r="W7" i="11"/>
  <c r="V7" i="11"/>
  <c r="U7" i="11"/>
  <c r="T7" i="11"/>
  <c r="P7" i="11"/>
  <c r="O7" i="11"/>
  <c r="N7" i="11"/>
  <c r="J7" i="11"/>
  <c r="I7" i="11"/>
  <c r="H7" i="11"/>
  <c r="W6" i="11"/>
  <c r="V6" i="11"/>
  <c r="U6" i="11"/>
  <c r="T6" i="11"/>
  <c r="P6" i="11"/>
  <c r="O6" i="11"/>
  <c r="N6" i="11"/>
  <c r="J6" i="11"/>
  <c r="I6" i="11"/>
  <c r="H6" i="11"/>
  <c r="W5" i="11"/>
  <c r="V5" i="11"/>
  <c r="U5" i="11"/>
  <c r="T5" i="11"/>
  <c r="P5" i="11"/>
  <c r="O5" i="11"/>
  <c r="N5" i="11"/>
  <c r="J5" i="11"/>
  <c r="I5" i="11"/>
  <c r="H5" i="11"/>
  <c r="W26" i="17"/>
  <c r="U26" i="17"/>
  <c r="O26" i="17"/>
  <c r="I26" i="17"/>
  <c r="W25" i="17"/>
  <c r="U25" i="17"/>
  <c r="O25" i="17"/>
  <c r="I25" i="17"/>
  <c r="W24" i="17"/>
  <c r="U24" i="17"/>
  <c r="O24" i="17"/>
  <c r="I24" i="17"/>
  <c r="W23" i="17"/>
  <c r="U23" i="17"/>
  <c r="O23" i="17"/>
  <c r="I23" i="17"/>
  <c r="W22" i="17"/>
  <c r="U22" i="17"/>
  <c r="O22" i="17"/>
  <c r="I22" i="17"/>
  <c r="W21" i="17"/>
  <c r="U21" i="17"/>
  <c r="O21" i="17"/>
  <c r="I21" i="17"/>
  <c r="W20" i="17"/>
  <c r="U20" i="17"/>
  <c r="O20" i="17"/>
  <c r="I20" i="17"/>
  <c r="W19" i="17"/>
  <c r="U19" i="17"/>
  <c r="O19" i="17"/>
  <c r="I19" i="17"/>
  <c r="W18" i="17"/>
  <c r="U18" i="17"/>
  <c r="O18" i="17"/>
  <c r="I18" i="17"/>
  <c r="W17" i="17"/>
  <c r="U17" i="17"/>
  <c r="O17" i="17"/>
  <c r="I17" i="17"/>
  <c r="W16" i="17"/>
  <c r="U16" i="17"/>
  <c r="O16" i="17"/>
  <c r="I16" i="17"/>
  <c r="W15" i="17"/>
  <c r="U15" i="17"/>
  <c r="O15" i="17"/>
  <c r="I15" i="17"/>
  <c r="W14" i="17"/>
  <c r="U14" i="17"/>
  <c r="O14" i="17"/>
  <c r="I14" i="17"/>
  <c r="W13" i="17"/>
  <c r="U13" i="17"/>
  <c r="O13" i="17"/>
  <c r="I13" i="17"/>
  <c r="W12" i="17"/>
  <c r="U12" i="17"/>
  <c r="O12" i="17"/>
  <c r="I12" i="17"/>
  <c r="W11" i="17"/>
  <c r="U11" i="17"/>
  <c r="O11" i="17"/>
  <c r="I11" i="17"/>
  <c r="W10" i="17"/>
  <c r="U10" i="17"/>
  <c r="O10" i="17"/>
  <c r="I10" i="17"/>
  <c r="W9" i="17"/>
  <c r="U9" i="17"/>
  <c r="O9" i="17"/>
  <c r="I9" i="17"/>
  <c r="W7" i="17"/>
  <c r="U7" i="17"/>
  <c r="O7" i="17"/>
  <c r="I7" i="17"/>
  <c r="W8" i="17"/>
  <c r="U8" i="17"/>
  <c r="O8" i="17"/>
  <c r="I8" i="17"/>
  <c r="W6" i="17"/>
  <c r="U6" i="17"/>
  <c r="O6" i="17"/>
  <c r="I6" i="17"/>
  <c r="W5" i="17"/>
  <c r="U5" i="17"/>
  <c r="O5" i="17"/>
  <c r="I5" i="17"/>
  <c r="W4" i="17"/>
  <c r="U4" i="17"/>
  <c r="O4" i="17"/>
  <c r="I4" i="17"/>
  <c r="W3" i="17"/>
  <c r="U3" i="17"/>
  <c r="O3" i="17"/>
  <c r="W35" i="10"/>
  <c r="V35" i="10"/>
  <c r="U35" i="10"/>
  <c r="P35" i="10"/>
  <c r="O35" i="10"/>
  <c r="J35" i="10"/>
  <c r="I35" i="10"/>
  <c r="W34" i="10"/>
  <c r="V34" i="10"/>
  <c r="U34" i="10"/>
  <c r="P34" i="10"/>
  <c r="O34" i="10"/>
  <c r="J34" i="10"/>
  <c r="I34" i="10"/>
  <c r="W33" i="10"/>
  <c r="V33" i="10"/>
  <c r="U33" i="10"/>
  <c r="P33" i="10"/>
  <c r="O33" i="10"/>
  <c r="J33" i="10"/>
  <c r="I33" i="10"/>
  <c r="W32" i="10"/>
  <c r="V32" i="10"/>
  <c r="U32" i="10"/>
  <c r="P32" i="10"/>
  <c r="O32" i="10"/>
  <c r="J32" i="10"/>
  <c r="I32" i="10"/>
  <c r="W31" i="10"/>
  <c r="V31" i="10"/>
  <c r="U31" i="10"/>
  <c r="P31" i="10"/>
  <c r="O31" i="10"/>
  <c r="J31" i="10"/>
  <c r="I31" i="10"/>
  <c r="W30" i="10"/>
  <c r="V30" i="10"/>
  <c r="U30" i="10"/>
  <c r="P30" i="10"/>
  <c r="O30" i="10"/>
  <c r="J30" i="10"/>
  <c r="I30" i="10"/>
  <c r="W29" i="10"/>
  <c r="V29" i="10"/>
  <c r="U29" i="10"/>
  <c r="P29" i="10"/>
  <c r="O29" i="10"/>
  <c r="J29" i="10"/>
  <c r="I29" i="10"/>
  <c r="W28" i="10"/>
  <c r="V28" i="10"/>
  <c r="U28" i="10"/>
  <c r="P28" i="10"/>
  <c r="O28" i="10"/>
  <c r="J28" i="10"/>
  <c r="I28" i="10"/>
  <c r="W27" i="10"/>
  <c r="V27" i="10"/>
  <c r="U27" i="10"/>
  <c r="P27" i="10"/>
  <c r="O27" i="10"/>
  <c r="J27" i="10"/>
  <c r="I27" i="10"/>
  <c r="W26" i="10"/>
  <c r="V26" i="10"/>
  <c r="U26" i="10"/>
  <c r="P26" i="10"/>
  <c r="O26" i="10"/>
  <c r="J26" i="10"/>
  <c r="I26" i="10"/>
  <c r="W25" i="10"/>
  <c r="V25" i="10"/>
  <c r="U25" i="10"/>
  <c r="P25" i="10"/>
  <c r="O25" i="10"/>
  <c r="J25" i="10"/>
  <c r="I25" i="10"/>
  <c r="W24" i="10"/>
  <c r="V24" i="10"/>
  <c r="U24" i="10"/>
  <c r="P24" i="10"/>
  <c r="O24" i="10"/>
  <c r="J24" i="10"/>
  <c r="I24" i="10"/>
  <c r="W23" i="10"/>
  <c r="V23" i="10"/>
  <c r="U23" i="10"/>
  <c r="P23" i="10"/>
  <c r="O23" i="10"/>
  <c r="J23" i="10"/>
  <c r="I23" i="10"/>
  <c r="W22" i="10"/>
  <c r="V22" i="10"/>
  <c r="U22" i="10"/>
  <c r="P22" i="10"/>
  <c r="O22" i="10"/>
  <c r="J22" i="10"/>
  <c r="I22" i="10"/>
  <c r="W21" i="10"/>
  <c r="V21" i="10"/>
  <c r="U21" i="10"/>
  <c r="P21" i="10"/>
  <c r="O21" i="10"/>
  <c r="J21" i="10"/>
  <c r="I21" i="10"/>
  <c r="W20" i="10"/>
  <c r="V20" i="10"/>
  <c r="U20" i="10"/>
  <c r="P20" i="10"/>
  <c r="O20" i="10"/>
  <c r="J20" i="10"/>
  <c r="I20" i="10"/>
  <c r="W19" i="10"/>
  <c r="V19" i="10"/>
  <c r="U19" i="10"/>
  <c r="P19" i="10"/>
  <c r="O19" i="10"/>
  <c r="J19" i="10"/>
  <c r="I19" i="10"/>
  <c r="W18" i="10"/>
  <c r="V18" i="10"/>
  <c r="U18" i="10"/>
  <c r="P18" i="10"/>
  <c r="O18" i="10"/>
  <c r="J18" i="10"/>
  <c r="I18" i="10"/>
  <c r="W17" i="10"/>
  <c r="V17" i="10"/>
  <c r="U17" i="10"/>
  <c r="P17" i="10"/>
  <c r="O17" i="10"/>
  <c r="J17" i="10"/>
  <c r="I17" i="10"/>
  <c r="W16" i="10"/>
  <c r="V16" i="10"/>
  <c r="U16" i="10"/>
  <c r="P16" i="10"/>
  <c r="O16" i="10"/>
  <c r="J16" i="10"/>
  <c r="I16" i="10"/>
  <c r="W15" i="10"/>
  <c r="V15" i="10"/>
  <c r="U15" i="10"/>
  <c r="P15" i="10"/>
  <c r="O15" i="10"/>
  <c r="J15" i="10"/>
  <c r="I15" i="10"/>
  <c r="W14" i="10"/>
  <c r="V14" i="10"/>
  <c r="U14" i="10"/>
  <c r="P14" i="10"/>
  <c r="O14" i="10"/>
  <c r="J14" i="10"/>
  <c r="I14" i="10"/>
  <c r="W13" i="10"/>
  <c r="V13" i="10"/>
  <c r="U13" i="10"/>
  <c r="P13" i="10"/>
  <c r="O13" i="10"/>
  <c r="J13" i="10"/>
  <c r="I13" i="10"/>
  <c r="W12" i="10"/>
  <c r="V12" i="10"/>
  <c r="U12" i="10"/>
  <c r="P12" i="10"/>
  <c r="O12" i="10"/>
  <c r="J12" i="10"/>
  <c r="I12" i="10"/>
  <c r="W11" i="10"/>
  <c r="V11" i="10"/>
  <c r="U11" i="10"/>
  <c r="P11" i="10"/>
  <c r="O11" i="10"/>
  <c r="J11" i="10"/>
  <c r="I11" i="10"/>
  <c r="W10" i="10"/>
  <c r="V10" i="10"/>
  <c r="U10" i="10"/>
  <c r="P10" i="10"/>
  <c r="O10" i="10"/>
  <c r="J10" i="10"/>
  <c r="I10" i="10"/>
  <c r="W9" i="10"/>
  <c r="V9" i="10"/>
  <c r="U9" i="10"/>
  <c r="P9" i="10"/>
  <c r="O9" i="10"/>
  <c r="J9" i="10"/>
  <c r="I9" i="10"/>
  <c r="W8" i="10"/>
  <c r="V8" i="10"/>
  <c r="U8" i="10"/>
  <c r="P8" i="10"/>
  <c r="O8" i="10"/>
  <c r="J8" i="10"/>
  <c r="I8" i="10"/>
  <c r="W7" i="10"/>
  <c r="V7" i="10"/>
  <c r="U7" i="10"/>
  <c r="P7" i="10"/>
  <c r="O7" i="10"/>
  <c r="J7" i="10"/>
  <c r="I7" i="10"/>
  <c r="W6" i="10"/>
  <c r="V6" i="10"/>
  <c r="U6" i="10"/>
  <c r="P6" i="10"/>
  <c r="O6" i="10"/>
  <c r="J6" i="10"/>
  <c r="I6" i="10"/>
  <c r="W5" i="10"/>
  <c r="V5" i="10"/>
  <c r="U5" i="10"/>
  <c r="J5" i="10"/>
  <c r="I5" i="10"/>
  <c r="W29" i="16"/>
  <c r="V29" i="16"/>
  <c r="U29" i="16"/>
  <c r="P29" i="16"/>
  <c r="O29" i="16"/>
  <c r="J29" i="16"/>
  <c r="I29" i="16"/>
  <c r="W28" i="16"/>
  <c r="V28" i="16"/>
  <c r="U28" i="16"/>
  <c r="P28" i="16"/>
  <c r="O28" i="16"/>
  <c r="J28" i="16"/>
  <c r="I28" i="16"/>
  <c r="W27" i="16"/>
  <c r="V27" i="16"/>
  <c r="U27" i="16"/>
  <c r="P27" i="16"/>
  <c r="O27" i="16"/>
  <c r="J27" i="16"/>
  <c r="I27" i="16"/>
  <c r="W26" i="16"/>
  <c r="V26" i="16"/>
  <c r="U26" i="16"/>
  <c r="P26" i="16"/>
  <c r="O26" i="16"/>
  <c r="J26" i="16"/>
  <c r="I26" i="16"/>
  <c r="W25" i="16"/>
  <c r="V25" i="16"/>
  <c r="U25" i="16"/>
  <c r="P25" i="16"/>
  <c r="O25" i="16"/>
  <c r="J25" i="16"/>
  <c r="I25" i="16"/>
  <c r="W24" i="16"/>
  <c r="V24" i="16"/>
  <c r="U24" i="16"/>
  <c r="P24" i="16"/>
  <c r="O24" i="16"/>
  <c r="J24" i="16"/>
  <c r="I24" i="16"/>
  <c r="W23" i="16"/>
  <c r="V23" i="16"/>
  <c r="U23" i="16"/>
  <c r="P23" i="16"/>
  <c r="O23" i="16"/>
  <c r="J23" i="16"/>
  <c r="I23" i="16"/>
  <c r="W22" i="16"/>
  <c r="V22" i="16"/>
  <c r="U22" i="16"/>
  <c r="P22" i="16"/>
  <c r="O22" i="16"/>
  <c r="J22" i="16"/>
  <c r="I22" i="16"/>
  <c r="W21" i="16"/>
  <c r="V21" i="16"/>
  <c r="U21" i="16"/>
  <c r="P21" i="16"/>
  <c r="O21" i="16"/>
  <c r="J21" i="16"/>
  <c r="I21" i="16"/>
  <c r="W20" i="16"/>
  <c r="V20" i="16"/>
  <c r="U20" i="16"/>
  <c r="P20" i="16"/>
  <c r="O20" i="16"/>
  <c r="J20" i="16"/>
  <c r="I20" i="16"/>
  <c r="W19" i="16"/>
  <c r="V19" i="16"/>
  <c r="U19" i="16"/>
  <c r="P19" i="16"/>
  <c r="O19" i="16"/>
  <c r="J19" i="16"/>
  <c r="I19" i="16"/>
  <c r="W18" i="16"/>
  <c r="V18" i="16"/>
  <c r="U18" i="16"/>
  <c r="P18" i="16"/>
  <c r="O18" i="16"/>
  <c r="J18" i="16"/>
  <c r="I18" i="16"/>
  <c r="W17" i="16"/>
  <c r="V17" i="16"/>
  <c r="U17" i="16"/>
  <c r="P17" i="16"/>
  <c r="O17" i="16"/>
  <c r="J17" i="16"/>
  <c r="I17" i="16"/>
  <c r="W16" i="16"/>
  <c r="V16" i="16"/>
  <c r="U16" i="16"/>
  <c r="P16" i="16"/>
  <c r="O16" i="16"/>
  <c r="J16" i="16"/>
  <c r="I16" i="16"/>
  <c r="W15" i="16"/>
  <c r="V15" i="16"/>
  <c r="U15" i="16"/>
  <c r="P15" i="16"/>
  <c r="O15" i="16"/>
  <c r="J15" i="16"/>
  <c r="I15" i="16"/>
  <c r="W14" i="16"/>
  <c r="V14" i="16"/>
  <c r="U14" i="16"/>
  <c r="P14" i="16"/>
  <c r="O14" i="16"/>
  <c r="J14" i="16"/>
  <c r="I14" i="16"/>
  <c r="W13" i="16"/>
  <c r="V13" i="16"/>
  <c r="U13" i="16"/>
  <c r="P13" i="16"/>
  <c r="O13" i="16"/>
  <c r="J13" i="16"/>
  <c r="I13" i="16"/>
  <c r="W12" i="16"/>
  <c r="V12" i="16"/>
  <c r="U12" i="16"/>
  <c r="P12" i="16"/>
  <c r="O12" i="16"/>
  <c r="J12" i="16"/>
  <c r="I12" i="16"/>
  <c r="W11" i="16"/>
  <c r="V11" i="16"/>
  <c r="U11" i="16"/>
  <c r="P11" i="16"/>
  <c r="O11" i="16"/>
  <c r="J11" i="16"/>
  <c r="I11" i="16"/>
  <c r="W10" i="16"/>
  <c r="V10" i="16"/>
  <c r="U10" i="16"/>
  <c r="P10" i="16"/>
  <c r="O10" i="16"/>
  <c r="J10" i="16"/>
  <c r="I10" i="16"/>
  <c r="W9" i="16"/>
  <c r="V9" i="16"/>
  <c r="U9" i="16"/>
  <c r="P9" i="16"/>
  <c r="O9" i="16"/>
  <c r="J9" i="16"/>
  <c r="I9" i="16"/>
  <c r="W8" i="16"/>
  <c r="V8" i="16"/>
  <c r="U8" i="16"/>
  <c r="P8" i="16"/>
  <c r="O8" i="16"/>
  <c r="J8" i="16"/>
  <c r="I8" i="16"/>
  <c r="W7" i="16"/>
  <c r="V7" i="16"/>
  <c r="U7" i="16"/>
  <c r="P7" i="16"/>
  <c r="O7" i="16"/>
  <c r="J7" i="16"/>
  <c r="I7" i="16"/>
  <c r="W6" i="16"/>
  <c r="V6" i="16"/>
  <c r="U6" i="16"/>
  <c r="P6" i="16"/>
  <c r="O6" i="16"/>
  <c r="J6" i="16"/>
  <c r="I6" i="16"/>
  <c r="W5" i="16"/>
  <c r="V5" i="16"/>
  <c r="U5" i="16"/>
  <c r="P5" i="16"/>
  <c r="O5" i="16"/>
  <c r="J5" i="16"/>
  <c r="I5" i="16"/>
  <c r="W4" i="16"/>
  <c r="V4" i="16"/>
  <c r="U4" i="16"/>
  <c r="P4" i="16"/>
  <c r="O4" i="16"/>
  <c r="J4" i="16"/>
  <c r="I4" i="16"/>
  <c r="W3" i="16"/>
  <c r="V3" i="16"/>
  <c r="U3" i="16"/>
  <c r="P3" i="16"/>
  <c r="O3" i="16"/>
  <c r="J3" i="16"/>
  <c r="I3" i="16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V51" i="7"/>
  <c r="U51" i="7"/>
  <c r="O51" i="7"/>
  <c r="I51" i="7"/>
  <c r="V50" i="7"/>
  <c r="U50" i="7"/>
  <c r="O50" i="7"/>
  <c r="I50" i="7"/>
  <c r="V49" i="7"/>
  <c r="U49" i="7"/>
  <c r="O49" i="7"/>
  <c r="I49" i="7"/>
  <c r="V48" i="7"/>
  <c r="U48" i="7"/>
  <c r="O48" i="7"/>
  <c r="I48" i="7"/>
  <c r="V47" i="7"/>
  <c r="U47" i="7"/>
  <c r="O47" i="7"/>
  <c r="I47" i="7"/>
  <c r="V46" i="7"/>
  <c r="U46" i="7"/>
  <c r="O46" i="7"/>
  <c r="I46" i="7"/>
  <c r="V45" i="7"/>
  <c r="U45" i="7"/>
  <c r="O45" i="7"/>
  <c r="I45" i="7"/>
  <c r="V44" i="7"/>
  <c r="U44" i="7"/>
  <c r="O44" i="7"/>
  <c r="I44" i="7"/>
  <c r="V43" i="7"/>
  <c r="U43" i="7"/>
  <c r="O43" i="7"/>
  <c r="I43" i="7"/>
  <c r="V42" i="7"/>
  <c r="U42" i="7"/>
  <c r="O42" i="7"/>
  <c r="I42" i="7"/>
  <c r="V41" i="7"/>
  <c r="U41" i="7"/>
  <c r="O41" i="7"/>
  <c r="I41" i="7"/>
  <c r="V40" i="7"/>
  <c r="U40" i="7"/>
  <c r="O40" i="7"/>
  <c r="I40" i="7"/>
  <c r="V39" i="7"/>
  <c r="U39" i="7"/>
  <c r="O39" i="7"/>
  <c r="I39" i="7"/>
  <c r="V38" i="7"/>
  <c r="U38" i="7"/>
  <c r="O38" i="7"/>
  <c r="I38" i="7"/>
  <c r="V37" i="7"/>
  <c r="U37" i="7"/>
  <c r="O37" i="7"/>
  <c r="I37" i="7"/>
  <c r="V36" i="7"/>
  <c r="U36" i="7"/>
  <c r="O36" i="7"/>
  <c r="I36" i="7"/>
  <c r="V35" i="7"/>
  <c r="U35" i="7"/>
  <c r="O35" i="7"/>
  <c r="I35" i="7"/>
  <c r="V34" i="7"/>
  <c r="U34" i="7"/>
  <c r="O34" i="7"/>
  <c r="I34" i="7"/>
  <c r="V33" i="7"/>
  <c r="U33" i="7"/>
  <c r="O33" i="7"/>
  <c r="I33" i="7"/>
  <c r="V32" i="7"/>
  <c r="U32" i="7"/>
  <c r="O32" i="7"/>
  <c r="I32" i="7"/>
  <c r="V31" i="7"/>
  <c r="U31" i="7"/>
  <c r="O31" i="7"/>
  <c r="I31" i="7"/>
  <c r="V30" i="7"/>
  <c r="U30" i="7"/>
  <c r="O30" i="7"/>
  <c r="I30" i="7"/>
  <c r="V29" i="7"/>
  <c r="U29" i="7"/>
  <c r="O29" i="7"/>
  <c r="I29" i="7"/>
  <c r="V28" i="7"/>
  <c r="U28" i="7"/>
  <c r="O28" i="7"/>
  <c r="I28" i="7"/>
  <c r="V27" i="7"/>
  <c r="U27" i="7"/>
  <c r="O27" i="7"/>
  <c r="I27" i="7"/>
  <c r="V26" i="7"/>
  <c r="U26" i="7"/>
  <c r="O26" i="7"/>
  <c r="I26" i="7"/>
  <c r="V25" i="7"/>
  <c r="U25" i="7"/>
  <c r="O25" i="7"/>
  <c r="I25" i="7"/>
  <c r="V24" i="7"/>
  <c r="U24" i="7"/>
  <c r="O24" i="7"/>
  <c r="I24" i="7"/>
  <c r="V23" i="7"/>
  <c r="U23" i="7"/>
  <c r="O23" i="7"/>
  <c r="I23" i="7"/>
  <c r="V22" i="7"/>
  <c r="U22" i="7"/>
  <c r="O22" i="7"/>
  <c r="I22" i="7"/>
  <c r="V21" i="7"/>
  <c r="U21" i="7"/>
  <c r="O21" i="7"/>
  <c r="I21" i="7"/>
  <c r="V20" i="7"/>
  <c r="U20" i="7"/>
  <c r="O20" i="7"/>
  <c r="I20" i="7"/>
  <c r="V19" i="7"/>
  <c r="U19" i="7"/>
  <c r="O19" i="7"/>
  <c r="I19" i="7"/>
  <c r="V18" i="7"/>
  <c r="U18" i="7"/>
  <c r="O18" i="7"/>
  <c r="I18" i="7"/>
  <c r="V17" i="7"/>
  <c r="U17" i="7"/>
  <c r="O17" i="7"/>
  <c r="I17" i="7"/>
  <c r="V16" i="7"/>
  <c r="U16" i="7"/>
  <c r="O16" i="7"/>
  <c r="I16" i="7"/>
  <c r="V15" i="7"/>
  <c r="U15" i="7"/>
  <c r="O15" i="7"/>
  <c r="I15" i="7"/>
  <c r="V14" i="7"/>
  <c r="U14" i="7"/>
  <c r="O14" i="7"/>
  <c r="I14" i="7"/>
  <c r="V13" i="7"/>
  <c r="U13" i="7"/>
  <c r="O13" i="7"/>
  <c r="I13" i="7"/>
  <c r="V12" i="7"/>
  <c r="U12" i="7"/>
  <c r="O12" i="7"/>
  <c r="I12" i="7"/>
  <c r="V11" i="7"/>
  <c r="U11" i="7"/>
  <c r="O11" i="7"/>
  <c r="I11" i="7"/>
  <c r="K2" i="19"/>
</calcChain>
</file>

<file path=xl/sharedStrings.xml><?xml version="1.0" encoding="utf-8"?>
<sst xmlns="http://schemas.openxmlformats.org/spreadsheetml/2006/main" count="1246" uniqueCount="442">
  <si>
    <r>
      <rPr>
        <sz val="11"/>
        <color rgb="FF000000"/>
        <rFont val="微软雅黑"/>
        <family val="2"/>
        <charset val="134"/>
      </rPr>
      <t>方向</t>
    </r>
  </si>
  <si>
    <r>
      <rPr>
        <sz val="11"/>
        <color rgb="FF000000"/>
        <rFont val="等线"/>
        <family val="3"/>
        <charset val="134"/>
      </rPr>
      <t>工艺学硕</t>
    </r>
  </si>
  <si>
    <r>
      <rPr>
        <sz val="11"/>
        <color rgb="FF000000"/>
        <rFont val="等线"/>
        <family val="3"/>
        <charset val="134"/>
      </rPr>
      <t>工艺专硕</t>
    </r>
  </si>
  <si>
    <r>
      <rPr>
        <sz val="11"/>
        <color rgb="FF000000"/>
        <rFont val="等线"/>
        <family val="3"/>
        <charset val="134"/>
      </rPr>
      <t>催化学硕</t>
    </r>
  </si>
  <si>
    <r>
      <rPr>
        <sz val="11"/>
        <color rgb="FF000000"/>
        <rFont val="等线"/>
        <family val="3"/>
        <charset val="134"/>
      </rPr>
      <t>催化专硕</t>
    </r>
  </si>
  <si>
    <r>
      <rPr>
        <sz val="11"/>
        <color rgb="FF000000"/>
        <rFont val="等线"/>
        <family val="3"/>
        <charset val="134"/>
      </rPr>
      <t>工程学硕</t>
    </r>
  </si>
  <si>
    <r>
      <rPr>
        <sz val="11"/>
        <color rgb="FF000000"/>
        <rFont val="等线"/>
        <family val="3"/>
        <charset val="134"/>
      </rPr>
      <t>工程专硕</t>
    </r>
  </si>
  <si>
    <r>
      <rPr>
        <sz val="11"/>
        <color rgb="FF000000"/>
        <rFont val="等线"/>
        <family val="3"/>
        <charset val="134"/>
      </rPr>
      <t>环境学硕</t>
    </r>
  </si>
  <si>
    <r>
      <rPr>
        <sz val="11"/>
        <color rgb="FF000000"/>
        <rFont val="等线"/>
        <family val="3"/>
        <charset val="134"/>
      </rPr>
      <t>环境专硕</t>
    </r>
  </si>
  <si>
    <r>
      <rPr>
        <sz val="11"/>
        <color rgb="FF000000"/>
        <rFont val="等线"/>
        <family val="3"/>
        <charset val="134"/>
      </rPr>
      <t>国际班</t>
    </r>
  </si>
  <si>
    <r>
      <rPr>
        <sz val="11"/>
        <color rgb="FF000000"/>
        <rFont val="等线"/>
        <family val="3"/>
        <charset val="134"/>
      </rPr>
      <t>总计</t>
    </r>
  </si>
  <si>
    <r>
      <rPr>
        <sz val="11"/>
        <color rgb="FF000000"/>
        <rFont val="等线"/>
        <family val="3"/>
        <charset val="134"/>
      </rPr>
      <t>人数</t>
    </r>
  </si>
  <si>
    <t>序号</t>
  </si>
  <si>
    <t>学号</t>
  </si>
  <si>
    <t>姓名</t>
  </si>
  <si>
    <t>方向</t>
  </si>
  <si>
    <t>德育成绩</t>
  </si>
  <si>
    <t>智育成绩</t>
  </si>
  <si>
    <t>文体成绩</t>
  </si>
  <si>
    <t>总分</t>
  </si>
  <si>
    <t>排名</t>
  </si>
  <si>
    <t>基础分</t>
  </si>
  <si>
    <t>奖励分</t>
  </si>
  <si>
    <t>惩罚分</t>
  </si>
  <si>
    <t>个人德育总分</t>
  </si>
  <si>
    <t>个人德育总分/基准</t>
  </si>
  <si>
    <t>德育总成绩</t>
  </si>
  <si>
    <t>个人智育总分</t>
  </si>
  <si>
    <t>个人智育总分/基准</t>
  </si>
  <si>
    <t>智育总成绩</t>
  </si>
  <si>
    <t>个人文体总分</t>
  </si>
  <si>
    <t>个人文体总分/基准</t>
  </si>
  <si>
    <t>文体总成绩</t>
  </si>
  <si>
    <r>
      <rPr>
        <sz val="10"/>
        <color rgb="FF000000"/>
        <rFont val="serif"/>
        <family val="1"/>
      </rPr>
      <t>王新茹</t>
    </r>
  </si>
  <si>
    <r>
      <rPr>
        <sz val="10"/>
        <color rgb="FF000000"/>
        <rFont val="serif"/>
        <family val="1"/>
      </rPr>
      <t>工艺学硕</t>
    </r>
  </si>
  <si>
    <r>
      <rPr>
        <sz val="10"/>
        <color rgb="FF000000"/>
        <rFont val="serif"/>
        <family val="1"/>
      </rPr>
      <t>—</t>
    </r>
  </si>
  <si>
    <r>
      <rPr>
        <sz val="10"/>
        <rFont val="serif"/>
        <family val="1"/>
      </rPr>
      <t>—</t>
    </r>
  </si>
  <si>
    <r>
      <rPr>
        <sz val="10"/>
        <color rgb="FF000000"/>
        <rFont val="serif"/>
        <family val="1"/>
      </rPr>
      <t>助管</t>
    </r>
  </si>
  <si>
    <r>
      <rPr>
        <sz val="10"/>
        <color rgb="FF000000"/>
        <rFont val="serif"/>
        <family val="1"/>
      </rPr>
      <t>倪鹏磊</t>
    </r>
  </si>
  <si>
    <r>
      <rPr>
        <sz val="10"/>
        <color rgb="FF000000"/>
        <rFont val="serif"/>
        <family val="1"/>
      </rPr>
      <t>兼职辅导员</t>
    </r>
  </si>
  <si>
    <r>
      <rPr>
        <sz val="10"/>
        <color rgb="FF000000"/>
        <rFont val="serif"/>
        <family val="1"/>
      </rPr>
      <t>张欣颖</t>
    </r>
  </si>
  <si>
    <t>高伊凡</t>
  </si>
  <si>
    <t>高龙喜</t>
  </si>
  <si>
    <t>刘晓琳</t>
  </si>
  <si>
    <t>韩淑雯</t>
  </si>
  <si>
    <t>赵思涵</t>
  </si>
  <si>
    <r>
      <rPr>
        <sz val="10"/>
        <color rgb="FF000000"/>
        <rFont val="serif"/>
        <family val="1"/>
      </rPr>
      <t>李宇龙</t>
    </r>
  </si>
  <si>
    <r>
      <rPr>
        <sz val="10"/>
        <color rgb="FF000000"/>
        <rFont val="serif"/>
        <family val="1"/>
      </rPr>
      <t>刘新悦</t>
    </r>
  </si>
  <si>
    <r>
      <rPr>
        <sz val="10"/>
        <color rgb="FF000000"/>
        <rFont val="serif"/>
        <family val="1"/>
      </rPr>
      <t>张晓军</t>
    </r>
  </si>
  <si>
    <r>
      <rPr>
        <sz val="10"/>
        <color rgb="FF000000"/>
        <rFont val="serif"/>
        <family val="1"/>
      </rPr>
      <t>邵冰雪</t>
    </r>
  </si>
  <si>
    <r>
      <rPr>
        <sz val="10"/>
        <color rgb="FF000000"/>
        <rFont val="serif"/>
        <family val="1"/>
      </rPr>
      <t>岳子芊</t>
    </r>
  </si>
  <si>
    <r>
      <rPr>
        <sz val="10"/>
        <color rgb="FF000000"/>
        <rFont val="serif"/>
        <family val="1"/>
      </rPr>
      <t>成一同</t>
    </r>
  </si>
  <si>
    <r>
      <rPr>
        <sz val="10"/>
        <color rgb="FF000000"/>
        <rFont val="serif"/>
        <family val="1"/>
      </rPr>
      <t>刘浏杨</t>
    </r>
  </si>
  <si>
    <r>
      <rPr>
        <sz val="10"/>
        <color rgb="FF000000"/>
        <rFont val="serif"/>
        <family val="1"/>
      </rPr>
      <t>康鑫胜</t>
    </r>
  </si>
  <si>
    <r>
      <rPr>
        <sz val="10"/>
        <color rgb="FF000000"/>
        <rFont val="serif"/>
        <family val="1"/>
      </rPr>
      <t>曹珊</t>
    </r>
  </si>
  <si>
    <r>
      <rPr>
        <sz val="10"/>
        <color rgb="FF000000"/>
        <rFont val="serif"/>
        <family val="1"/>
      </rPr>
      <t>孔令雨</t>
    </r>
  </si>
  <si>
    <r>
      <rPr>
        <sz val="10"/>
        <color rgb="FF000000"/>
        <rFont val="serif"/>
        <family val="1"/>
      </rPr>
      <t>赵雪</t>
    </r>
  </si>
  <si>
    <r>
      <rPr>
        <sz val="10"/>
        <color rgb="FF000000"/>
        <rFont val="serif"/>
        <family val="1"/>
      </rPr>
      <t>张妍</t>
    </r>
  </si>
  <si>
    <r>
      <rPr>
        <sz val="10"/>
        <color rgb="FF000000"/>
        <rFont val="serif"/>
        <family val="1"/>
      </rPr>
      <t>申寒飞</t>
    </r>
  </si>
  <si>
    <r>
      <rPr>
        <sz val="10"/>
        <color rgb="FF000000"/>
        <rFont val="serif"/>
        <family val="1"/>
      </rPr>
      <t>唐阔</t>
    </r>
  </si>
  <si>
    <r>
      <rPr>
        <sz val="10"/>
        <color rgb="FF000000"/>
        <rFont val="serif"/>
        <family val="1"/>
      </rPr>
      <t>马忍龙</t>
    </r>
  </si>
  <si>
    <r>
      <rPr>
        <sz val="10"/>
        <color rgb="FF000000"/>
        <rFont val="serif"/>
        <family val="1"/>
      </rPr>
      <t>李海鑫</t>
    </r>
  </si>
  <si>
    <r>
      <rPr>
        <sz val="10"/>
        <color rgb="FF000000"/>
        <rFont val="serif"/>
        <family val="1"/>
      </rPr>
      <t>钟浩佳</t>
    </r>
  </si>
  <si>
    <r>
      <rPr>
        <sz val="10"/>
        <color rgb="FF000000"/>
        <rFont val="serif"/>
        <family val="1"/>
      </rPr>
      <t>曹梓阳</t>
    </r>
  </si>
  <si>
    <r>
      <rPr>
        <sz val="10"/>
        <color rgb="FF000000"/>
        <rFont val="serif"/>
        <family val="1"/>
      </rPr>
      <t>郑天庶</t>
    </r>
  </si>
  <si>
    <r>
      <rPr>
        <sz val="10"/>
        <color rgb="FF000000"/>
        <rFont val="serif"/>
        <family val="1"/>
      </rPr>
      <t>王诗琪</t>
    </r>
  </si>
  <si>
    <r>
      <rPr>
        <sz val="10"/>
        <color rgb="FF000000"/>
        <rFont val="serif"/>
        <family val="1"/>
      </rPr>
      <t>张海城</t>
    </r>
  </si>
  <si>
    <r>
      <rPr>
        <sz val="10"/>
        <color rgb="FF000000"/>
        <rFont val="serif"/>
        <family val="1"/>
      </rPr>
      <t>佟彤</t>
    </r>
  </si>
  <si>
    <r>
      <rPr>
        <sz val="10"/>
        <color rgb="FF000000"/>
        <rFont val="serif"/>
        <family val="1"/>
      </rPr>
      <t>白宇欣</t>
    </r>
  </si>
  <si>
    <r>
      <rPr>
        <sz val="10"/>
        <color rgb="FF000000"/>
        <rFont val="serif"/>
        <family val="1"/>
      </rPr>
      <t>高文倩</t>
    </r>
  </si>
  <si>
    <r>
      <rPr>
        <sz val="10"/>
        <color rgb="FF000000"/>
        <rFont val="serif"/>
        <family val="1"/>
      </rPr>
      <t>曹亦捷</t>
    </r>
  </si>
  <si>
    <r>
      <rPr>
        <sz val="10"/>
        <color rgb="FF000000"/>
        <rFont val="serif"/>
        <family val="1"/>
      </rPr>
      <t>任锦添</t>
    </r>
  </si>
  <si>
    <r>
      <rPr>
        <sz val="10"/>
        <color rgb="FF000000"/>
        <rFont val="serif"/>
        <family val="1"/>
      </rPr>
      <t>刘士花</t>
    </r>
  </si>
  <si>
    <r>
      <rPr>
        <sz val="10"/>
        <color rgb="FF000000"/>
        <rFont val="serif"/>
        <family val="1"/>
      </rPr>
      <t>张则扬</t>
    </r>
  </si>
  <si>
    <r>
      <rPr>
        <sz val="10"/>
        <color rgb="FF000000"/>
        <rFont val="serif"/>
        <family val="1"/>
      </rPr>
      <t>崔锦峰</t>
    </r>
  </si>
  <si>
    <r>
      <rPr>
        <sz val="10"/>
        <color rgb="FF000000"/>
        <rFont val="serif"/>
        <family val="1"/>
      </rPr>
      <t>程学智</t>
    </r>
  </si>
  <si>
    <r>
      <rPr>
        <sz val="10"/>
        <color rgb="FF000000"/>
        <rFont val="serif"/>
        <family val="1"/>
      </rPr>
      <t>蒋洁</t>
    </r>
  </si>
  <si>
    <r>
      <rPr>
        <sz val="10"/>
        <color rgb="FF000000"/>
        <rFont val="serif"/>
        <family val="1"/>
      </rPr>
      <t>姜冬雪</t>
    </r>
  </si>
  <si>
    <r>
      <rPr>
        <sz val="10"/>
        <color rgb="FF000000"/>
        <rFont val="serif"/>
        <family val="1"/>
      </rPr>
      <t>张琛</t>
    </r>
  </si>
  <si>
    <r>
      <rPr>
        <sz val="10"/>
        <color rgb="FF000000"/>
        <rFont val="serif"/>
        <family val="1"/>
      </rPr>
      <t>袁雨涵</t>
    </r>
  </si>
  <si>
    <r>
      <rPr>
        <sz val="10"/>
        <color rgb="FF000000"/>
        <rFont val="serif"/>
        <family val="1"/>
      </rPr>
      <t>王汉卿</t>
    </r>
  </si>
  <si>
    <r>
      <rPr>
        <sz val="10"/>
        <color rgb="FF000000"/>
        <rFont val="serif"/>
        <family val="1"/>
      </rPr>
      <t>史国靖</t>
    </r>
  </si>
  <si>
    <r>
      <rPr>
        <sz val="10"/>
        <color rgb="FF000000"/>
        <rFont val="serif"/>
        <family val="1"/>
      </rPr>
      <t>鹿兰停</t>
    </r>
  </si>
  <si>
    <r>
      <rPr>
        <sz val="10"/>
        <color rgb="FF000000"/>
        <rFont val="serif"/>
        <family val="1"/>
      </rPr>
      <t>张子硕</t>
    </r>
  </si>
  <si>
    <r>
      <rPr>
        <sz val="10"/>
        <color rgb="FF000000"/>
        <rFont val="serif"/>
        <family val="1"/>
      </rPr>
      <t>储东昊</t>
    </r>
  </si>
  <si>
    <r>
      <rPr>
        <sz val="10"/>
        <color rgb="FF000000"/>
        <rFont val="serif"/>
        <family val="1"/>
      </rPr>
      <t>石聪超</t>
    </r>
  </si>
  <si>
    <r>
      <rPr>
        <sz val="10"/>
        <color rgb="FF000000"/>
        <rFont val="serif"/>
        <family val="1"/>
      </rPr>
      <t>许世昌</t>
    </r>
  </si>
  <si>
    <t>2023215349</t>
  </si>
  <si>
    <r>
      <rPr>
        <sz val="11"/>
        <rFont val="宋体"/>
        <family val="3"/>
        <charset val="134"/>
      </rPr>
      <t>谢清宝</t>
    </r>
  </si>
  <si>
    <r>
      <rPr>
        <sz val="11"/>
        <rFont val="宋体"/>
        <family val="3"/>
        <charset val="134"/>
      </rPr>
      <t>化学工艺</t>
    </r>
  </si>
  <si>
    <t>2023215368</t>
  </si>
  <si>
    <r>
      <rPr>
        <sz val="11"/>
        <rFont val="宋体"/>
        <family val="3"/>
        <charset val="134"/>
      </rPr>
      <t>郑隽琳</t>
    </r>
  </si>
  <si>
    <t>2023215358</t>
  </si>
  <si>
    <r>
      <rPr>
        <sz val="11"/>
        <rFont val="宋体"/>
        <family val="3"/>
        <charset val="134"/>
      </rPr>
      <t>薛福禄</t>
    </r>
  </si>
  <si>
    <t>2023215377</t>
  </si>
  <si>
    <r>
      <rPr>
        <sz val="11"/>
        <rFont val="宋体"/>
        <family val="3"/>
        <charset val="134"/>
      </rPr>
      <t>高鹏飞</t>
    </r>
  </si>
  <si>
    <t>2023215366</t>
  </si>
  <si>
    <r>
      <rPr>
        <sz val="11"/>
        <rFont val="宋体"/>
        <family val="3"/>
        <charset val="134"/>
      </rPr>
      <t>王阔博</t>
    </r>
  </si>
  <si>
    <t>2023215369</t>
  </si>
  <si>
    <r>
      <rPr>
        <sz val="11"/>
        <rFont val="宋体"/>
        <family val="3"/>
        <charset val="134"/>
      </rPr>
      <t>董俊妍</t>
    </r>
  </si>
  <si>
    <t>2023215364</t>
  </si>
  <si>
    <r>
      <rPr>
        <sz val="11"/>
        <rFont val="宋体"/>
        <family val="3"/>
        <charset val="134"/>
      </rPr>
      <t>迟坚全</t>
    </r>
  </si>
  <si>
    <t>2023215374</t>
  </si>
  <si>
    <r>
      <rPr>
        <sz val="11"/>
        <rFont val="宋体"/>
        <family val="3"/>
        <charset val="134"/>
      </rPr>
      <t>胡航</t>
    </r>
  </si>
  <si>
    <t>2023215357</t>
  </si>
  <si>
    <r>
      <rPr>
        <sz val="11"/>
        <rFont val="宋体"/>
        <family val="3"/>
        <charset val="134"/>
      </rPr>
      <t>刘琦</t>
    </r>
  </si>
  <si>
    <t>2023215381</t>
  </si>
  <si>
    <r>
      <rPr>
        <sz val="11"/>
        <rFont val="宋体"/>
        <family val="3"/>
        <charset val="134"/>
      </rPr>
      <t>刘亚洁</t>
    </r>
  </si>
  <si>
    <t>2023215344</t>
  </si>
  <si>
    <r>
      <rPr>
        <sz val="11"/>
        <rFont val="宋体"/>
        <family val="3"/>
        <charset val="134"/>
      </rPr>
      <t>范思洁</t>
    </r>
  </si>
  <si>
    <t>2023215350</t>
  </si>
  <si>
    <r>
      <rPr>
        <sz val="11"/>
        <rFont val="宋体"/>
        <family val="3"/>
        <charset val="134"/>
      </rPr>
      <t>郭玉乾</t>
    </r>
  </si>
  <si>
    <t>2023215375</t>
  </si>
  <si>
    <r>
      <rPr>
        <sz val="11"/>
        <rFont val="宋体"/>
        <family val="3"/>
        <charset val="134"/>
      </rPr>
      <t>刘佳</t>
    </r>
  </si>
  <si>
    <t>2023215315</t>
  </si>
  <si>
    <r>
      <rPr>
        <sz val="11"/>
        <rFont val="宋体"/>
        <family val="3"/>
        <charset val="134"/>
      </rPr>
      <t>李春晖</t>
    </r>
  </si>
  <si>
    <t>2023215336</t>
  </si>
  <si>
    <r>
      <rPr>
        <sz val="11"/>
        <rFont val="宋体"/>
        <family val="3"/>
        <charset val="134"/>
      </rPr>
      <t>章伟</t>
    </r>
  </si>
  <si>
    <t>2023215356</t>
  </si>
  <si>
    <r>
      <rPr>
        <sz val="11"/>
        <rFont val="宋体"/>
        <family val="3"/>
        <charset val="134"/>
      </rPr>
      <t>焦雪燕</t>
    </r>
  </si>
  <si>
    <t>2023215342</t>
  </si>
  <si>
    <r>
      <rPr>
        <sz val="11"/>
        <rFont val="宋体"/>
        <family val="3"/>
        <charset val="134"/>
      </rPr>
      <t>张雨</t>
    </r>
  </si>
  <si>
    <t>2023215371</t>
  </si>
  <si>
    <r>
      <rPr>
        <sz val="11"/>
        <rFont val="宋体"/>
        <family val="3"/>
        <charset val="134"/>
      </rPr>
      <t>朱镜宇</t>
    </r>
  </si>
  <si>
    <t>2023215340</t>
  </si>
  <si>
    <r>
      <rPr>
        <sz val="11"/>
        <rFont val="宋体"/>
        <family val="3"/>
        <charset val="134"/>
      </rPr>
      <t>肖婷</t>
    </r>
  </si>
  <si>
    <t>2023215367</t>
  </si>
  <si>
    <r>
      <rPr>
        <sz val="11"/>
        <rFont val="宋体"/>
        <family val="3"/>
        <charset val="134"/>
      </rPr>
      <t>张想</t>
    </r>
  </si>
  <si>
    <t>2023215378</t>
  </si>
  <si>
    <r>
      <rPr>
        <sz val="11"/>
        <rFont val="宋体"/>
        <family val="3"/>
        <charset val="134"/>
      </rPr>
      <t>马龙巍</t>
    </r>
  </si>
  <si>
    <t>2023215325</t>
  </si>
  <si>
    <r>
      <rPr>
        <sz val="11"/>
        <rFont val="宋体"/>
        <family val="3"/>
        <charset val="134"/>
      </rPr>
      <t>丁风瑞</t>
    </r>
  </si>
  <si>
    <t>2023215359</t>
  </si>
  <si>
    <r>
      <rPr>
        <sz val="11"/>
        <rFont val="宋体"/>
        <family val="3"/>
        <charset val="134"/>
      </rPr>
      <t>田宇萌</t>
    </r>
  </si>
  <si>
    <t>2023215365</t>
  </si>
  <si>
    <r>
      <rPr>
        <sz val="11"/>
        <rFont val="宋体"/>
        <family val="3"/>
        <charset val="134"/>
      </rPr>
      <t>王静</t>
    </r>
  </si>
  <si>
    <t>2023215383</t>
  </si>
  <si>
    <r>
      <rPr>
        <sz val="11"/>
        <rFont val="宋体"/>
        <family val="3"/>
        <charset val="134"/>
      </rPr>
      <t>张诗悦</t>
    </r>
  </si>
  <si>
    <t>2023215305</t>
  </si>
  <si>
    <r>
      <rPr>
        <sz val="11"/>
        <rFont val="宋体"/>
        <family val="3"/>
        <charset val="134"/>
      </rPr>
      <t>于晓雯</t>
    </r>
  </si>
  <si>
    <t>2023215348</t>
  </si>
  <si>
    <r>
      <rPr>
        <sz val="11"/>
        <rFont val="宋体"/>
        <family val="3"/>
        <charset val="134"/>
      </rPr>
      <t>郝良贤</t>
    </r>
  </si>
  <si>
    <t>2023215345</t>
  </si>
  <si>
    <r>
      <rPr>
        <sz val="11"/>
        <rFont val="宋体"/>
        <family val="3"/>
        <charset val="134"/>
      </rPr>
      <t>况博</t>
    </r>
  </si>
  <si>
    <t>2023215319</t>
  </si>
  <si>
    <r>
      <rPr>
        <sz val="11"/>
        <rFont val="宋体"/>
        <family val="3"/>
        <charset val="134"/>
      </rPr>
      <t>宋晓</t>
    </r>
  </si>
  <si>
    <t>2023215320</t>
  </si>
  <si>
    <r>
      <rPr>
        <sz val="11"/>
        <rFont val="宋体"/>
        <family val="3"/>
        <charset val="134"/>
      </rPr>
      <t>张荣坤</t>
    </r>
  </si>
  <si>
    <t>2023215382</t>
  </si>
  <si>
    <r>
      <rPr>
        <sz val="11"/>
        <rFont val="宋体"/>
        <family val="3"/>
        <charset val="134"/>
      </rPr>
      <t>潘新卓</t>
    </r>
  </si>
  <si>
    <t>2023215337</t>
  </si>
  <si>
    <r>
      <rPr>
        <sz val="11"/>
        <rFont val="宋体"/>
        <family val="3"/>
        <charset val="134"/>
      </rPr>
      <t>赵琳</t>
    </r>
  </si>
  <si>
    <t>2023215341</t>
  </si>
  <si>
    <r>
      <rPr>
        <sz val="11"/>
        <rFont val="宋体"/>
        <family val="3"/>
        <charset val="134"/>
      </rPr>
      <t>李珍蓉</t>
    </r>
  </si>
  <si>
    <t>刘宇</t>
  </si>
  <si>
    <t>工程学硕</t>
  </si>
  <si>
    <t>—</t>
  </si>
  <si>
    <t>助管</t>
  </si>
  <si>
    <t>林海</t>
  </si>
  <si>
    <t>亢华旭</t>
  </si>
  <si>
    <t>兼职辅导员</t>
  </si>
  <si>
    <t>张帅</t>
  </si>
  <si>
    <t>贾舒涵</t>
  </si>
  <si>
    <t>卢非赣</t>
  </si>
  <si>
    <t>刘沐忺</t>
  </si>
  <si>
    <t>饶丹</t>
  </si>
  <si>
    <t>赵乐</t>
  </si>
  <si>
    <t>祝柯欣</t>
  </si>
  <si>
    <t>常阔</t>
  </si>
  <si>
    <t>王燕语</t>
  </si>
  <si>
    <t>李凌宇</t>
  </si>
  <si>
    <t>孔令聪</t>
  </si>
  <si>
    <t>王晶</t>
  </si>
  <si>
    <t>赵小强</t>
  </si>
  <si>
    <t>王炫杰</t>
  </si>
  <si>
    <t>玄德军</t>
  </si>
  <si>
    <t>郑紫雨</t>
  </si>
  <si>
    <t>吕国欣</t>
  </si>
  <si>
    <t>刘泽浩</t>
  </si>
  <si>
    <t>彭梦甜</t>
  </si>
  <si>
    <t>吴兆龙</t>
  </si>
  <si>
    <t>孙利萌</t>
  </si>
  <si>
    <t>包立永</t>
  </si>
  <si>
    <t>王梦博</t>
  </si>
  <si>
    <t>苏雪妮</t>
  </si>
  <si>
    <t>朱家文川</t>
  </si>
  <si>
    <t>亓美霞</t>
  </si>
  <si>
    <t>贾子葶</t>
  </si>
  <si>
    <t>翟梦琪</t>
  </si>
  <si>
    <t>于洪懿</t>
  </si>
  <si>
    <t>尚文波</t>
  </si>
  <si>
    <t>刘晓慧</t>
  </si>
  <si>
    <t>唐集文</t>
  </si>
  <si>
    <t>李乐妍</t>
  </si>
  <si>
    <t>向煜昊</t>
  </si>
  <si>
    <t>韩政</t>
  </si>
  <si>
    <t>李春辉</t>
  </si>
  <si>
    <t>李思阳</t>
  </si>
  <si>
    <t>王宏帅</t>
  </si>
  <si>
    <t>钟梓晋</t>
  </si>
  <si>
    <t>耿心怡</t>
  </si>
  <si>
    <t>杨佳佳</t>
  </si>
  <si>
    <t>臧蒙恩</t>
  </si>
  <si>
    <t>德育部分</t>
  </si>
  <si>
    <t>智育部分</t>
  </si>
  <si>
    <t>文体部分</t>
  </si>
  <si>
    <t>彭超强</t>
  </si>
  <si>
    <t>工程专硕</t>
  </si>
  <si>
    <t>程森</t>
  </si>
  <si>
    <t>唐常平</t>
  </si>
  <si>
    <t>郭佩琦</t>
  </si>
  <si>
    <t>侯艳伟</t>
  </si>
  <si>
    <t>王莹</t>
  </si>
  <si>
    <t>陈华东</t>
  </si>
  <si>
    <t>张瑞宁</t>
  </si>
  <si>
    <t>张子贤</t>
  </si>
  <si>
    <t>樊王臣</t>
  </si>
  <si>
    <t>方海艳</t>
  </si>
  <si>
    <t>孙培杰</t>
  </si>
  <si>
    <t>吴世健</t>
  </si>
  <si>
    <t>张钊宁</t>
  </si>
  <si>
    <t>朱紫橙</t>
  </si>
  <si>
    <t>范晓旭</t>
  </si>
  <si>
    <t>战沚榕</t>
  </si>
  <si>
    <t>杨博旭</t>
  </si>
  <si>
    <t>尹泽坤</t>
  </si>
  <si>
    <t>甘杨</t>
  </si>
  <si>
    <t>邢鹏飞</t>
  </si>
  <si>
    <t>张晓宇</t>
  </si>
  <si>
    <t>田学伏</t>
  </si>
  <si>
    <t>付前程</t>
  </si>
  <si>
    <t>彭旭栋</t>
  </si>
  <si>
    <t>蔡高龙</t>
  </si>
  <si>
    <t>邵婷婷</t>
  </si>
  <si>
    <t>备注</t>
  </si>
  <si>
    <t>基本分</t>
  </si>
  <si>
    <t>马雯</t>
  </si>
  <si>
    <t>辅导员</t>
  </si>
  <si>
    <t>金玮</t>
  </si>
  <si>
    <r>
      <rPr>
        <sz val="11"/>
        <color indexed="8"/>
        <rFont val="等线"/>
        <family val="3"/>
        <charset val="134"/>
      </rPr>
      <t>陶欣</t>
    </r>
  </si>
  <si>
    <t>催化学硕</t>
  </si>
  <si>
    <r>
      <rPr>
        <sz val="11"/>
        <color indexed="8"/>
        <rFont val="等线"/>
        <family val="3"/>
        <charset val="134"/>
      </rPr>
      <t>王卓雅</t>
    </r>
  </si>
  <si>
    <r>
      <rPr>
        <sz val="11"/>
        <color indexed="8"/>
        <rFont val="等线"/>
        <family val="3"/>
        <charset val="134"/>
      </rPr>
      <t>杨振南</t>
    </r>
  </si>
  <si>
    <r>
      <rPr>
        <sz val="11"/>
        <color indexed="8"/>
        <rFont val="等线"/>
        <family val="3"/>
        <charset val="134"/>
      </rPr>
      <t>胡瑞珍</t>
    </r>
  </si>
  <si>
    <r>
      <rPr>
        <sz val="11"/>
        <color indexed="8"/>
        <rFont val="等线"/>
        <family val="3"/>
        <charset val="134"/>
      </rPr>
      <t>张雪莲</t>
    </r>
  </si>
  <si>
    <r>
      <rPr>
        <sz val="11"/>
        <color indexed="8"/>
        <rFont val="等线"/>
        <family val="3"/>
        <charset val="134"/>
      </rPr>
      <t>袁紫颖</t>
    </r>
  </si>
  <si>
    <r>
      <rPr>
        <sz val="11"/>
        <color indexed="8"/>
        <rFont val="等线"/>
        <family val="3"/>
        <charset val="134"/>
      </rPr>
      <t>王丹</t>
    </r>
  </si>
  <si>
    <r>
      <rPr>
        <sz val="11"/>
        <color indexed="8"/>
        <rFont val="等线"/>
        <family val="3"/>
        <charset val="134"/>
      </rPr>
      <t>魏来</t>
    </r>
  </si>
  <si>
    <r>
      <rPr>
        <sz val="11"/>
        <color indexed="8"/>
        <rFont val="等线"/>
        <family val="3"/>
        <charset val="134"/>
      </rPr>
      <t>游瑞琦</t>
    </r>
  </si>
  <si>
    <r>
      <rPr>
        <sz val="11"/>
        <color indexed="8"/>
        <rFont val="等线"/>
        <family val="3"/>
        <charset val="134"/>
      </rPr>
      <t>张佳宁</t>
    </r>
  </si>
  <si>
    <r>
      <rPr>
        <sz val="11"/>
        <color indexed="8"/>
        <rFont val="等线"/>
        <family val="3"/>
        <charset val="134"/>
      </rPr>
      <t>宋伊辰</t>
    </r>
  </si>
  <si>
    <r>
      <rPr>
        <sz val="11"/>
        <color indexed="8"/>
        <rFont val="等线"/>
        <family val="3"/>
        <charset val="134"/>
      </rPr>
      <t>秦欣妍</t>
    </r>
  </si>
  <si>
    <r>
      <rPr>
        <sz val="11"/>
        <color indexed="8"/>
        <rFont val="等线"/>
        <family val="3"/>
        <charset val="134"/>
      </rPr>
      <t>李超超</t>
    </r>
  </si>
  <si>
    <r>
      <rPr>
        <sz val="11"/>
        <color indexed="8"/>
        <rFont val="等线"/>
        <family val="3"/>
        <charset val="134"/>
      </rPr>
      <t>王青青</t>
    </r>
  </si>
  <si>
    <r>
      <rPr>
        <sz val="11"/>
        <color indexed="8"/>
        <rFont val="等线"/>
        <family val="3"/>
        <charset val="134"/>
      </rPr>
      <t>孙琪</t>
    </r>
  </si>
  <si>
    <r>
      <rPr>
        <sz val="11"/>
        <color indexed="8"/>
        <rFont val="等线"/>
        <family val="3"/>
        <charset val="134"/>
      </rPr>
      <t>李偲珠</t>
    </r>
  </si>
  <si>
    <r>
      <rPr>
        <sz val="11"/>
        <color indexed="8"/>
        <rFont val="等线"/>
        <family val="3"/>
        <charset val="134"/>
      </rPr>
      <t>温立坤</t>
    </r>
  </si>
  <si>
    <r>
      <rPr>
        <sz val="11"/>
        <color indexed="8"/>
        <rFont val="等线"/>
        <family val="3"/>
        <charset val="134"/>
      </rPr>
      <t>关雪倩</t>
    </r>
  </si>
  <si>
    <r>
      <rPr>
        <sz val="11"/>
        <color indexed="8"/>
        <rFont val="等线"/>
        <family val="3"/>
        <charset val="134"/>
      </rPr>
      <t>文博</t>
    </r>
  </si>
  <si>
    <r>
      <rPr>
        <sz val="11"/>
        <color indexed="8"/>
        <rFont val="等线"/>
        <family val="3"/>
        <charset val="134"/>
      </rPr>
      <t>宋骥寰</t>
    </r>
  </si>
  <si>
    <r>
      <rPr>
        <sz val="11"/>
        <color indexed="8"/>
        <rFont val="等线"/>
        <family val="3"/>
        <charset val="134"/>
      </rPr>
      <t>吴桐雨</t>
    </r>
  </si>
  <si>
    <r>
      <rPr>
        <sz val="11"/>
        <color indexed="8"/>
        <rFont val="等线"/>
        <family val="3"/>
        <charset val="134"/>
      </rPr>
      <t>边宇</t>
    </r>
  </si>
  <si>
    <r>
      <rPr>
        <sz val="11"/>
        <color indexed="8"/>
        <rFont val="等线"/>
        <family val="3"/>
        <charset val="134"/>
      </rPr>
      <t>郭萧菡</t>
    </r>
  </si>
  <si>
    <r>
      <rPr>
        <sz val="11"/>
        <color indexed="8"/>
        <rFont val="等线"/>
        <family val="3"/>
        <charset val="134"/>
      </rPr>
      <t>姜雯雯</t>
    </r>
  </si>
  <si>
    <r>
      <rPr>
        <sz val="11"/>
        <color indexed="8"/>
        <rFont val="等线"/>
        <family val="3"/>
        <charset val="134"/>
      </rPr>
      <t>王虹达</t>
    </r>
  </si>
  <si>
    <r>
      <rPr>
        <sz val="11"/>
        <color indexed="8"/>
        <rFont val="等线"/>
        <family val="3"/>
        <charset val="134"/>
      </rPr>
      <t>谭芃健</t>
    </r>
  </si>
  <si>
    <r>
      <rPr>
        <sz val="11"/>
        <color indexed="8"/>
        <rFont val="等线"/>
        <family val="3"/>
        <charset val="134"/>
      </rPr>
      <t>王宇凡</t>
    </r>
  </si>
  <si>
    <r>
      <rPr>
        <sz val="11"/>
        <color indexed="8"/>
        <rFont val="等线"/>
        <family val="3"/>
        <charset val="134"/>
      </rPr>
      <t>江宽</t>
    </r>
  </si>
  <si>
    <r>
      <rPr>
        <sz val="11"/>
        <color indexed="8"/>
        <rFont val="等线"/>
        <family val="3"/>
        <charset val="134"/>
      </rPr>
      <t>翟增增</t>
    </r>
  </si>
  <si>
    <r>
      <rPr>
        <sz val="11"/>
        <color indexed="8"/>
        <rFont val="等线"/>
        <family val="3"/>
        <charset val="134"/>
      </rPr>
      <t>袁晖</t>
    </r>
  </si>
  <si>
    <r>
      <rPr>
        <sz val="11"/>
        <color indexed="8"/>
        <rFont val="等线"/>
        <family val="3"/>
        <charset val="134"/>
      </rPr>
      <t>梅博翔</t>
    </r>
  </si>
  <si>
    <t>崔晨梦</t>
  </si>
  <si>
    <t>催化专硕</t>
  </si>
  <si>
    <t>孙宇</t>
  </si>
  <si>
    <t>江茜茜</t>
  </si>
  <si>
    <t>邓建权</t>
  </si>
  <si>
    <t>刘玉玲</t>
  </si>
  <si>
    <t>王彩莉</t>
  </si>
  <si>
    <t>吴一凡</t>
  </si>
  <si>
    <t>李萌</t>
  </si>
  <si>
    <t>刘洪瑜</t>
  </si>
  <si>
    <t>毛彩云</t>
  </si>
  <si>
    <t>杨博澳</t>
  </si>
  <si>
    <t>孟昕蕊</t>
  </si>
  <si>
    <t>周也</t>
  </si>
  <si>
    <t>张子健</t>
  </si>
  <si>
    <t>倪萌</t>
  </si>
  <si>
    <t>王永发</t>
  </si>
  <si>
    <t>孙启宇</t>
  </si>
  <si>
    <t>周家欣</t>
  </si>
  <si>
    <t>李亚宁</t>
  </si>
  <si>
    <t>潘佐丞</t>
  </si>
  <si>
    <t>张馨月</t>
  </si>
  <si>
    <t>周旭东</t>
  </si>
  <si>
    <t>张煜睿</t>
  </si>
  <si>
    <t>王心雨</t>
  </si>
  <si>
    <r>
      <rPr>
        <sz val="11"/>
        <color rgb="FF000000"/>
        <rFont val="等线"/>
        <family val="3"/>
        <charset val="134"/>
      </rPr>
      <t>王皓铖</t>
    </r>
  </si>
  <si>
    <r>
      <rPr>
        <sz val="11"/>
        <color theme="1"/>
        <rFont val="等线"/>
        <family val="3"/>
        <charset val="134"/>
      </rPr>
      <t>环境学硕</t>
    </r>
  </si>
  <si>
    <r>
      <rPr>
        <sz val="11"/>
        <color rgb="FF000000"/>
        <rFont val="等线"/>
        <family val="3"/>
        <charset val="134"/>
      </rPr>
      <t>王瑛璠</t>
    </r>
  </si>
  <si>
    <t>2023210653</t>
  </si>
  <si>
    <r>
      <rPr>
        <sz val="11"/>
        <rFont val="宋体"/>
        <family val="3"/>
        <charset val="134"/>
      </rPr>
      <t>王怡</t>
    </r>
  </si>
  <si>
    <t>2023210671</t>
  </si>
  <si>
    <r>
      <rPr>
        <sz val="11"/>
        <rFont val="宋体"/>
        <family val="3"/>
        <charset val="134"/>
      </rPr>
      <t>孟德静</t>
    </r>
  </si>
  <si>
    <t>2023210664</t>
  </si>
  <si>
    <r>
      <rPr>
        <sz val="11"/>
        <rFont val="宋体"/>
        <family val="3"/>
        <charset val="134"/>
      </rPr>
      <t>周睿</t>
    </r>
  </si>
  <si>
    <t>2023210643</t>
  </si>
  <si>
    <r>
      <rPr>
        <sz val="11"/>
        <rFont val="宋体"/>
        <family val="3"/>
        <charset val="134"/>
      </rPr>
      <t>安佳怡</t>
    </r>
  </si>
  <si>
    <t>2023210645</t>
  </si>
  <si>
    <r>
      <rPr>
        <sz val="11"/>
        <rFont val="宋体"/>
        <family val="3"/>
        <charset val="134"/>
      </rPr>
      <t>田丽婷</t>
    </r>
  </si>
  <si>
    <t>2023210634</t>
  </si>
  <si>
    <r>
      <rPr>
        <sz val="11"/>
        <rFont val="宋体"/>
        <family val="3"/>
        <charset val="134"/>
      </rPr>
      <t>张乘慧</t>
    </r>
  </si>
  <si>
    <t>2023210667</t>
  </si>
  <si>
    <r>
      <rPr>
        <sz val="11"/>
        <rFont val="宋体"/>
        <family val="3"/>
        <charset val="134"/>
      </rPr>
      <t>赵泽玉</t>
    </r>
  </si>
  <si>
    <t>2023210656</t>
  </si>
  <si>
    <r>
      <rPr>
        <sz val="11"/>
        <rFont val="宋体"/>
        <family val="3"/>
        <charset val="134"/>
      </rPr>
      <t>张朦</t>
    </r>
  </si>
  <si>
    <t>2023210646</t>
  </si>
  <si>
    <r>
      <rPr>
        <sz val="11"/>
        <rFont val="宋体"/>
        <family val="3"/>
        <charset val="134"/>
      </rPr>
      <t>周薇</t>
    </r>
  </si>
  <si>
    <t>2023210661</t>
  </si>
  <si>
    <r>
      <rPr>
        <sz val="11"/>
        <rFont val="宋体"/>
        <family val="3"/>
        <charset val="134"/>
      </rPr>
      <t>朱怡霏</t>
    </r>
  </si>
  <si>
    <t>2023210642</t>
  </si>
  <si>
    <r>
      <rPr>
        <sz val="11"/>
        <rFont val="宋体"/>
        <family val="3"/>
        <charset val="134"/>
      </rPr>
      <t>杨梦涵</t>
    </r>
  </si>
  <si>
    <t>2023210641</t>
  </si>
  <si>
    <r>
      <rPr>
        <sz val="11"/>
        <rFont val="宋体"/>
        <family val="3"/>
        <charset val="134"/>
      </rPr>
      <t>程诚</t>
    </r>
  </si>
  <si>
    <t>2023210670</t>
  </si>
  <si>
    <r>
      <rPr>
        <sz val="11"/>
        <rFont val="宋体"/>
        <family val="3"/>
        <charset val="134"/>
      </rPr>
      <t>刘文婧</t>
    </r>
  </si>
  <si>
    <t>2023210633</t>
  </si>
  <si>
    <r>
      <rPr>
        <sz val="11"/>
        <rFont val="宋体"/>
        <family val="3"/>
        <charset val="134"/>
      </rPr>
      <t>肖心语</t>
    </r>
  </si>
  <si>
    <t>2023210666</t>
  </si>
  <si>
    <r>
      <rPr>
        <sz val="11"/>
        <rFont val="宋体"/>
        <family val="3"/>
        <charset val="134"/>
      </rPr>
      <t>牛泽琳</t>
    </r>
  </si>
  <si>
    <t>2023210648</t>
  </si>
  <si>
    <r>
      <rPr>
        <sz val="11"/>
        <rFont val="宋体"/>
        <family val="3"/>
        <charset val="134"/>
      </rPr>
      <t>史凡佳</t>
    </r>
  </si>
  <si>
    <t>2023210655</t>
  </si>
  <si>
    <r>
      <rPr>
        <sz val="11"/>
        <rFont val="宋体"/>
        <family val="3"/>
        <charset val="134"/>
      </rPr>
      <t>左慧</t>
    </r>
  </si>
  <si>
    <t>2023210662</t>
  </si>
  <si>
    <r>
      <rPr>
        <sz val="11"/>
        <rFont val="宋体"/>
        <family val="3"/>
        <charset val="134"/>
      </rPr>
      <t>朱文杰</t>
    </r>
  </si>
  <si>
    <t>2023210674</t>
  </si>
  <si>
    <r>
      <rPr>
        <sz val="11"/>
        <rFont val="宋体"/>
        <family val="3"/>
        <charset val="134"/>
      </rPr>
      <t>彭慧民</t>
    </r>
  </si>
  <si>
    <t>2023210649</t>
  </si>
  <si>
    <r>
      <rPr>
        <sz val="11"/>
        <rFont val="宋体"/>
        <family val="3"/>
        <charset val="134"/>
      </rPr>
      <t>祁润宇</t>
    </r>
  </si>
  <si>
    <t>2023210675</t>
  </si>
  <si>
    <r>
      <rPr>
        <sz val="11"/>
        <rFont val="宋体"/>
        <family val="3"/>
        <charset val="134"/>
      </rPr>
      <t>张旭</t>
    </r>
  </si>
  <si>
    <t>2023210644</t>
  </si>
  <si>
    <r>
      <rPr>
        <sz val="11"/>
        <rFont val="宋体"/>
        <family val="3"/>
        <charset val="134"/>
      </rPr>
      <t>孙金博</t>
    </r>
  </si>
  <si>
    <t>2023210660</t>
  </si>
  <si>
    <r>
      <rPr>
        <sz val="11"/>
        <rFont val="宋体"/>
        <family val="3"/>
        <charset val="134"/>
      </rPr>
      <t>张慧</t>
    </r>
  </si>
  <si>
    <t>2023210647</t>
  </si>
  <si>
    <r>
      <rPr>
        <sz val="11"/>
        <rFont val="宋体"/>
        <family val="3"/>
        <charset val="134"/>
      </rPr>
      <t>程蕊</t>
    </r>
  </si>
  <si>
    <t>2023210632</t>
  </si>
  <si>
    <r>
      <rPr>
        <sz val="11"/>
        <rFont val="宋体"/>
        <family val="3"/>
        <charset val="134"/>
      </rPr>
      <t>王瑞涵</t>
    </r>
  </si>
  <si>
    <t>2023210637</t>
  </si>
  <si>
    <r>
      <rPr>
        <sz val="11"/>
        <rFont val="宋体"/>
        <family val="3"/>
        <charset val="134"/>
      </rPr>
      <t>于超凡</t>
    </r>
  </si>
  <si>
    <t>2023210668</t>
  </si>
  <si>
    <r>
      <rPr>
        <sz val="11"/>
        <rFont val="宋体"/>
        <family val="3"/>
        <charset val="134"/>
      </rPr>
      <t>郭晨</t>
    </r>
  </si>
  <si>
    <t>2023210657</t>
  </si>
  <si>
    <r>
      <rPr>
        <sz val="11"/>
        <rFont val="宋体"/>
        <family val="3"/>
        <charset val="134"/>
      </rPr>
      <t>周兴楠</t>
    </r>
  </si>
  <si>
    <t>2023210652</t>
  </si>
  <si>
    <r>
      <rPr>
        <sz val="11"/>
        <rFont val="宋体"/>
        <family val="3"/>
        <charset val="134"/>
      </rPr>
      <t>李昕玥</t>
    </r>
  </si>
  <si>
    <t>2023210651</t>
  </si>
  <si>
    <r>
      <rPr>
        <sz val="11"/>
        <rFont val="宋体"/>
        <family val="3"/>
        <charset val="134"/>
      </rPr>
      <t>黄康平</t>
    </r>
  </si>
  <si>
    <t>2023210638</t>
  </si>
  <si>
    <r>
      <rPr>
        <sz val="11"/>
        <rFont val="宋体"/>
        <family val="3"/>
        <charset val="134"/>
      </rPr>
      <t>张晓玉</t>
    </r>
  </si>
  <si>
    <t>2023210659</t>
  </si>
  <si>
    <r>
      <rPr>
        <sz val="11"/>
        <rFont val="宋体"/>
        <family val="3"/>
        <charset val="134"/>
      </rPr>
      <t>李秋实</t>
    </r>
  </si>
  <si>
    <t>2023210663</t>
  </si>
  <si>
    <r>
      <rPr>
        <sz val="11"/>
        <rFont val="宋体"/>
        <family val="3"/>
        <charset val="134"/>
      </rPr>
      <t>于京京</t>
    </r>
  </si>
  <si>
    <t>2023210650</t>
  </si>
  <si>
    <r>
      <rPr>
        <sz val="11"/>
        <rFont val="宋体"/>
        <family val="3"/>
        <charset val="134"/>
      </rPr>
      <t>程子涵</t>
    </r>
  </si>
  <si>
    <t>2023210669</t>
  </si>
  <si>
    <r>
      <rPr>
        <sz val="11"/>
        <rFont val="宋体"/>
        <family val="3"/>
        <charset val="134"/>
      </rPr>
      <t>姚玲珑</t>
    </r>
  </si>
  <si>
    <t>2023210673</t>
  </si>
  <si>
    <r>
      <rPr>
        <sz val="11"/>
        <rFont val="宋体"/>
        <family val="3"/>
        <charset val="134"/>
      </rPr>
      <t>曾子严</t>
    </r>
  </si>
  <si>
    <t>2023210636</t>
  </si>
  <si>
    <r>
      <rPr>
        <sz val="11"/>
        <rFont val="宋体"/>
        <family val="3"/>
        <charset val="134"/>
      </rPr>
      <t>郭鹏辉</t>
    </r>
  </si>
  <si>
    <t>2023210635</t>
  </si>
  <si>
    <r>
      <rPr>
        <sz val="11"/>
        <rFont val="宋体"/>
        <family val="3"/>
        <charset val="134"/>
      </rPr>
      <t>戴国辉</t>
    </r>
  </si>
  <si>
    <t>2023210658</t>
  </si>
  <si>
    <r>
      <rPr>
        <sz val="11"/>
        <rFont val="宋体"/>
        <family val="3"/>
        <charset val="134"/>
      </rPr>
      <t>祝万里</t>
    </r>
  </si>
  <si>
    <t>2023210672</t>
  </si>
  <si>
    <r>
      <rPr>
        <sz val="11"/>
        <rFont val="宋体"/>
        <family val="3"/>
        <charset val="134"/>
      </rPr>
      <t>梁璐</t>
    </r>
  </si>
  <si>
    <t>2023215406</t>
  </si>
  <si>
    <t>耿小蝶</t>
  </si>
  <si>
    <t>环境专硕</t>
  </si>
  <si>
    <t>2023215398</t>
  </si>
  <si>
    <t>王晨露</t>
  </si>
  <si>
    <t>2023215388</t>
  </si>
  <si>
    <t>罗文</t>
  </si>
  <si>
    <t>2023215399</t>
  </si>
  <si>
    <t>楚悦</t>
  </si>
  <si>
    <t>2023215396</t>
  </si>
  <si>
    <t>李海岩</t>
  </si>
  <si>
    <t>2023215395</t>
  </si>
  <si>
    <t>曹江浩</t>
  </si>
  <si>
    <t>2023215400</t>
  </si>
  <si>
    <t>谢承翰</t>
  </si>
  <si>
    <t>2023215392</t>
  </si>
  <si>
    <t>马海润</t>
  </si>
  <si>
    <t>2023215391</t>
  </si>
  <si>
    <t>陈晓吉</t>
  </si>
  <si>
    <t>2023215397</t>
  </si>
  <si>
    <t>刘畅</t>
  </si>
  <si>
    <t>2023215407</t>
  </si>
  <si>
    <t>胡达民</t>
  </si>
  <si>
    <t>2023215393</t>
  </si>
  <si>
    <t>李若熙</t>
  </si>
  <si>
    <t>2023215394</t>
  </si>
  <si>
    <t>杨子茵</t>
  </si>
  <si>
    <t>2023215404</t>
  </si>
  <si>
    <t>朱岳恒</t>
  </si>
  <si>
    <t>2023215389</t>
  </si>
  <si>
    <t>薛世博</t>
  </si>
  <si>
    <t>2023215402</t>
  </si>
  <si>
    <t>袁野</t>
  </si>
  <si>
    <t>2023215390</t>
  </si>
  <si>
    <t>李烁</t>
  </si>
  <si>
    <t>2023215401</t>
  </si>
  <si>
    <t>乔兰</t>
  </si>
  <si>
    <t>2023215405</t>
  </si>
  <si>
    <t>吴泽笠</t>
  </si>
  <si>
    <t>2023215403</t>
  </si>
  <si>
    <t>张瑜亮</t>
  </si>
  <si>
    <t>基础分组</t>
  </si>
  <si>
    <t>刘艺霖</t>
  </si>
  <si>
    <t>荆体瑞</t>
  </si>
  <si>
    <t>环境学硕</t>
  </si>
  <si>
    <t>王中琦</t>
  </si>
  <si>
    <t>斯潮涌</t>
  </si>
  <si>
    <t>张伟浩</t>
  </si>
  <si>
    <t>赵冬蕊</t>
  </si>
  <si>
    <t>工艺专硕</t>
  </si>
  <si>
    <t>祖思雅</t>
  </si>
  <si>
    <t>刘政</t>
  </si>
  <si>
    <t>甘意群</t>
  </si>
  <si>
    <t>张蕴梅</t>
  </si>
  <si>
    <t>刘程程</t>
  </si>
  <si>
    <t>龚灵俐</t>
  </si>
  <si>
    <t>文梦鑫</t>
  </si>
  <si>
    <t>刘佳慧</t>
  </si>
  <si>
    <t>吴华宇</t>
  </si>
  <si>
    <t>工艺学硕</t>
  </si>
  <si>
    <t>班艺宁</t>
  </si>
  <si>
    <t>张文龙</t>
  </si>
  <si>
    <t>安翔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</si>
</sst>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00000_);[Red]\(0.0000000\)"/>
    <numFmt numFmtId="179" formatCode="0_);[Red]\(0\)"/>
    <numFmt numFmtId="180" formatCode="0.0000000_ "/>
    <numFmt numFmtId="181" formatCode="0.000000_ "/>
  </numFmts>
  <fonts count="26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name val="Times New Roman"/>
      <family val="1"/>
    </font>
    <font>
      <sz val="11"/>
      <name val="Times New Roman"/>
    </font>
    <font>
      <sz val="11"/>
      <name val="宋体"/>
      <charset val="13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sz val="12"/>
      <name val="Arial"/>
      <family val="2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serif"/>
      <family val="1"/>
    </font>
    <font>
      <sz val="10"/>
      <color rgb="FF000000"/>
      <name val="serif"/>
      <family val="1"/>
    </font>
    <font>
      <sz val="11"/>
      <color rgb="FF000000"/>
      <name val="微软雅黑"/>
      <family val="2"/>
      <charset val="134"/>
    </font>
    <font>
      <sz val="10"/>
      <name val="Arial"/>
      <family val="2"/>
    </font>
    <font>
      <sz val="11"/>
      <color indexed="8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4" fillId="0" borderId="0">
      <alignment vertical="center"/>
    </xf>
    <xf numFmtId="0" fontId="2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8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9" fontId="0" fillId="5" borderId="1" xfId="0" applyNumberForma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center"/>
    </xf>
    <xf numFmtId="181" fontId="2" fillId="0" borderId="1" xfId="0" applyNumberFormat="1" applyFont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178" fontId="0" fillId="5" borderId="1" xfId="0" applyNumberForma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2" fillId="5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179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3 2" xfId="3" xr:uid="{00000000-0005-0000-0000-000033000000}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616744</xdr:colOff>
      <xdr:row>44</xdr:row>
      <xdr:rowOff>166687</xdr:rowOff>
    </xdr:from>
    <xdr:ext cx="65" cy="188913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38385" y="8167370"/>
          <a:ext cx="0" cy="189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11</xdr:col>
      <xdr:colOff>612350</xdr:colOff>
      <xdr:row>44</xdr:row>
      <xdr:rowOff>168719</xdr:rowOff>
    </xdr:from>
    <xdr:to>
      <xdr:col>11</xdr:col>
      <xdr:colOff>612350</xdr:colOff>
      <xdr:row>46</xdr:row>
      <xdr:rowOff>2349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933940" y="8169275"/>
          <a:ext cx="0" cy="18923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J15" sqref="J15"/>
    </sheetView>
  </sheetViews>
  <sheetFormatPr defaultColWidth="8.9140625" defaultRowHeight="14"/>
  <sheetData>
    <row r="1" spans="1:11" ht="16.5">
      <c r="A1" s="73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4" t="s">
        <v>10</v>
      </c>
    </row>
    <row r="2" spans="1:11">
      <c r="A2" s="75" t="s">
        <v>11</v>
      </c>
      <c r="B2" s="76">
        <v>49</v>
      </c>
      <c r="C2" s="76">
        <v>33</v>
      </c>
      <c r="D2" s="76">
        <v>33</v>
      </c>
      <c r="E2" s="76">
        <v>24</v>
      </c>
      <c r="F2" s="76">
        <v>45</v>
      </c>
      <c r="G2" s="76">
        <v>27</v>
      </c>
      <c r="H2" s="76">
        <v>42</v>
      </c>
      <c r="I2" s="76">
        <v>20</v>
      </c>
      <c r="J2" s="76">
        <v>18</v>
      </c>
      <c r="K2" s="77">
        <f>SUM(B2:J2)</f>
        <v>291</v>
      </c>
    </row>
  </sheetData>
  <phoneticPr fontId="2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0"/>
  <sheetViews>
    <sheetView workbookViewId="0">
      <selection activeCell="M32" sqref="M32"/>
    </sheetView>
  </sheetViews>
  <sheetFormatPr defaultColWidth="9" defaultRowHeight="14"/>
  <cols>
    <col min="1" max="1" width="9" style="1"/>
    <col min="2" max="2" width="11.08203125" style="1" customWidth="1"/>
    <col min="3" max="4" width="9" style="1"/>
    <col min="5" max="6" width="8.75" style="1" customWidth="1"/>
    <col min="7" max="7" width="12.33203125" style="1" customWidth="1"/>
    <col min="8" max="8" width="9.1640625" style="1" customWidth="1"/>
    <col min="9" max="9" width="14.25" style="1" customWidth="1"/>
    <col min="10" max="10" width="9.33203125" style="1" customWidth="1"/>
    <col min="11" max="13" width="8.75" style="1" customWidth="1"/>
    <col min="14" max="16" width="9.1640625" style="1" customWidth="1"/>
    <col min="17" max="17" width="9.08203125" style="1" customWidth="1"/>
    <col min="18" max="19" width="8.75" style="1" customWidth="1"/>
    <col min="20" max="20" width="12.75" style="1" customWidth="1"/>
    <col min="21" max="21" width="17.58203125" style="1" customWidth="1"/>
    <col min="22" max="22" width="9.08203125" style="1" customWidth="1"/>
    <col min="23" max="23" width="8.75" style="1" customWidth="1"/>
    <col min="24" max="16384" width="9" style="1"/>
  </cols>
  <sheetData>
    <row r="1" spans="1:25">
      <c r="A1" s="81" t="s">
        <v>12</v>
      </c>
      <c r="B1" s="81" t="s">
        <v>13</v>
      </c>
      <c r="C1" s="81" t="s">
        <v>14</v>
      </c>
      <c r="D1" s="81" t="s">
        <v>15</v>
      </c>
      <c r="E1" s="81" t="s">
        <v>16</v>
      </c>
      <c r="F1" s="81"/>
      <c r="G1" s="81"/>
      <c r="H1" s="81"/>
      <c r="I1" s="81"/>
      <c r="J1" s="81"/>
      <c r="K1" s="81" t="s">
        <v>17</v>
      </c>
      <c r="L1" s="81"/>
      <c r="M1" s="81"/>
      <c r="N1" s="81"/>
      <c r="O1" s="81"/>
      <c r="P1" s="81"/>
      <c r="Q1" s="81" t="s">
        <v>18</v>
      </c>
      <c r="R1" s="81"/>
      <c r="S1" s="81"/>
      <c r="T1" s="81"/>
      <c r="U1" s="81"/>
      <c r="V1" s="81"/>
      <c r="W1" s="81" t="s">
        <v>19</v>
      </c>
      <c r="X1" s="81" t="s">
        <v>20</v>
      </c>
    </row>
    <row r="2" spans="1:25">
      <c r="A2" s="81"/>
      <c r="B2" s="81"/>
      <c r="C2" s="81"/>
      <c r="D2" s="81"/>
      <c r="E2" s="2" t="s">
        <v>420</v>
      </c>
      <c r="F2" s="2" t="s">
        <v>22</v>
      </c>
      <c r="G2" s="2" t="s">
        <v>23</v>
      </c>
      <c r="H2" s="2" t="s">
        <v>24</v>
      </c>
      <c r="I2" s="2" t="s">
        <v>25</v>
      </c>
      <c r="J2" s="7" t="s">
        <v>26</v>
      </c>
      <c r="K2" s="2" t="s">
        <v>21</v>
      </c>
      <c r="L2" s="2" t="s">
        <v>22</v>
      </c>
      <c r="M2" s="2" t="s">
        <v>23</v>
      </c>
      <c r="N2" s="2" t="s">
        <v>27</v>
      </c>
      <c r="O2" s="2" t="s">
        <v>28</v>
      </c>
      <c r="P2" s="7" t="s">
        <v>29</v>
      </c>
      <c r="Q2" s="2" t="s">
        <v>21</v>
      </c>
      <c r="R2" s="2" t="s">
        <v>22</v>
      </c>
      <c r="S2" s="2" t="s">
        <v>23</v>
      </c>
      <c r="T2" s="2" t="s">
        <v>30</v>
      </c>
      <c r="U2" s="2" t="s">
        <v>31</v>
      </c>
      <c r="V2" s="7" t="s">
        <v>32</v>
      </c>
      <c r="W2" s="81"/>
      <c r="X2" s="81"/>
    </row>
    <row r="3" spans="1:25">
      <c r="A3" s="2">
        <v>1</v>
      </c>
      <c r="B3" s="3">
        <v>2023215376</v>
      </c>
      <c r="C3" s="3" t="s">
        <v>421</v>
      </c>
      <c r="D3" s="2" t="s">
        <v>207</v>
      </c>
      <c r="E3" s="4">
        <v>95</v>
      </c>
      <c r="F3" s="4">
        <v>17.3</v>
      </c>
      <c r="G3" s="4">
        <v>0</v>
      </c>
      <c r="H3" s="5">
        <f t="shared" ref="H3:H20" si="0">E3+F3</f>
        <v>112.3</v>
      </c>
      <c r="I3" s="8">
        <f t="shared" ref="I3:I20" si="1">H3/112.3</f>
        <v>1</v>
      </c>
      <c r="J3" s="9">
        <v>100</v>
      </c>
      <c r="K3" s="10">
        <v>91.860529999999997</v>
      </c>
      <c r="L3" s="10">
        <v>5</v>
      </c>
      <c r="M3" s="11">
        <v>0</v>
      </c>
      <c r="N3" s="11">
        <f t="shared" ref="N3:N20" si="2">K3+L3</f>
        <v>96.860529999999997</v>
      </c>
      <c r="O3" s="12">
        <f t="shared" ref="O3:O20" si="3">N3/96.86053</f>
        <v>1</v>
      </c>
      <c r="P3" s="10">
        <v>100</v>
      </c>
      <c r="Q3" s="11">
        <v>100</v>
      </c>
      <c r="R3" s="10">
        <v>7.99</v>
      </c>
      <c r="S3" s="13">
        <v>0</v>
      </c>
      <c r="T3" s="14">
        <f t="shared" ref="T3:T20" si="4">Q3+R3</f>
        <v>107.99</v>
      </c>
      <c r="U3" s="14">
        <f t="shared" ref="U3:U20" si="5">T3/107.99</f>
        <v>1</v>
      </c>
      <c r="V3" s="13">
        <v>100</v>
      </c>
      <c r="W3" s="13">
        <f t="shared" ref="W3:W20" si="6">J3*0.2+P3*0.7+V3*0.1</f>
        <v>100</v>
      </c>
      <c r="X3" s="13">
        <v>1</v>
      </c>
      <c r="Y3" s="15"/>
    </row>
    <row r="4" spans="1:25">
      <c r="A4" s="2">
        <v>2</v>
      </c>
      <c r="B4" s="3">
        <v>2023210676</v>
      </c>
      <c r="C4" s="3" t="s">
        <v>422</v>
      </c>
      <c r="D4" s="2" t="s">
        <v>423</v>
      </c>
      <c r="E4" s="4">
        <v>95.616</v>
      </c>
      <c r="F4" s="4">
        <v>12.7</v>
      </c>
      <c r="G4" s="4">
        <v>0</v>
      </c>
      <c r="H4" s="5">
        <f t="shared" si="0"/>
        <v>108.316</v>
      </c>
      <c r="I4" s="8">
        <f t="shared" si="1"/>
        <v>0.96452359750667904</v>
      </c>
      <c r="J4" s="9">
        <v>96.451999999999998</v>
      </c>
      <c r="K4" s="10">
        <v>90.207080000000005</v>
      </c>
      <c r="L4" s="10">
        <v>0.94</v>
      </c>
      <c r="M4" s="11">
        <v>0</v>
      </c>
      <c r="N4" s="11">
        <f t="shared" si="2"/>
        <v>91.147080000000003</v>
      </c>
      <c r="O4" s="12">
        <f t="shared" si="3"/>
        <v>0.94101364095364703</v>
      </c>
      <c r="P4" s="10">
        <v>94.100999999999999</v>
      </c>
      <c r="Q4" s="11">
        <v>100</v>
      </c>
      <c r="R4" s="10">
        <v>1.33</v>
      </c>
      <c r="S4" s="13">
        <v>0</v>
      </c>
      <c r="T4" s="14">
        <f t="shared" si="4"/>
        <v>101.33</v>
      </c>
      <c r="U4" s="14">
        <f t="shared" si="5"/>
        <v>0.93832762292804905</v>
      </c>
      <c r="V4" s="13">
        <v>93.832999999999998</v>
      </c>
      <c r="W4" s="13">
        <f t="shared" si="6"/>
        <v>94.544399999999996</v>
      </c>
      <c r="X4" s="13">
        <v>2</v>
      </c>
    </row>
    <row r="5" spans="1:25">
      <c r="A5" s="2">
        <v>3</v>
      </c>
      <c r="B5" s="3">
        <v>2023210630</v>
      </c>
      <c r="C5" s="3" t="s">
        <v>424</v>
      </c>
      <c r="D5" s="2" t="s">
        <v>423</v>
      </c>
      <c r="E5" s="4">
        <v>95.203000000000003</v>
      </c>
      <c r="F5" s="4">
        <v>0.5</v>
      </c>
      <c r="G5" s="4">
        <v>0</v>
      </c>
      <c r="H5" s="5">
        <f t="shared" si="0"/>
        <v>95.703000000000003</v>
      </c>
      <c r="I5" s="8">
        <f t="shared" si="1"/>
        <v>0.85220837043633102</v>
      </c>
      <c r="J5" s="9">
        <v>85.221000000000004</v>
      </c>
      <c r="K5" s="10">
        <v>93.161739999999995</v>
      </c>
      <c r="L5" s="10">
        <v>0</v>
      </c>
      <c r="M5" s="11">
        <v>0</v>
      </c>
      <c r="N5" s="11">
        <f t="shared" si="2"/>
        <v>93.161739999999995</v>
      </c>
      <c r="O5" s="12">
        <f t="shared" si="3"/>
        <v>0.96181323806508201</v>
      </c>
      <c r="P5" s="10">
        <v>96.180999999999997</v>
      </c>
      <c r="Q5" s="11">
        <v>100</v>
      </c>
      <c r="R5" s="10">
        <v>0</v>
      </c>
      <c r="S5" s="13">
        <v>0</v>
      </c>
      <c r="T5" s="14">
        <f t="shared" si="4"/>
        <v>100</v>
      </c>
      <c r="U5" s="14">
        <f t="shared" si="5"/>
        <v>0.92601166774701404</v>
      </c>
      <c r="V5" s="13">
        <v>92.600999999999999</v>
      </c>
      <c r="W5" s="13">
        <f t="shared" si="6"/>
        <v>93.631</v>
      </c>
      <c r="X5" s="13">
        <v>3</v>
      </c>
    </row>
    <row r="6" spans="1:25">
      <c r="A6" s="2">
        <v>4</v>
      </c>
      <c r="B6" s="3">
        <v>2023210629</v>
      </c>
      <c r="C6" s="3" t="s">
        <v>425</v>
      </c>
      <c r="D6" s="2" t="s">
        <v>423</v>
      </c>
      <c r="E6" s="4">
        <v>93.887</v>
      </c>
      <c r="F6" s="4">
        <v>1.5</v>
      </c>
      <c r="G6" s="4">
        <v>0</v>
      </c>
      <c r="H6" s="5">
        <f t="shared" si="0"/>
        <v>95.387</v>
      </c>
      <c r="I6" s="8">
        <f t="shared" si="1"/>
        <v>0.84939447907390897</v>
      </c>
      <c r="J6" s="9">
        <v>84.938999999999993</v>
      </c>
      <c r="K6" s="10">
        <v>88.88</v>
      </c>
      <c r="L6" s="10">
        <v>3.75</v>
      </c>
      <c r="M6" s="11">
        <v>0</v>
      </c>
      <c r="N6" s="11">
        <f t="shared" si="2"/>
        <v>92.63</v>
      </c>
      <c r="O6" s="12">
        <f t="shared" si="3"/>
        <v>0.95632348904140796</v>
      </c>
      <c r="P6" s="10">
        <v>95.632000000000005</v>
      </c>
      <c r="Q6" s="11">
        <v>100</v>
      </c>
      <c r="R6" s="10">
        <v>2.1</v>
      </c>
      <c r="S6" s="13">
        <v>0</v>
      </c>
      <c r="T6" s="14">
        <f t="shared" si="4"/>
        <v>102.1</v>
      </c>
      <c r="U6" s="14">
        <f t="shared" si="5"/>
        <v>0.94545791276970104</v>
      </c>
      <c r="V6" s="13">
        <v>94.546000000000006</v>
      </c>
      <c r="W6" s="13">
        <f t="shared" si="6"/>
        <v>93.384799999999998</v>
      </c>
      <c r="X6" s="13">
        <v>4</v>
      </c>
    </row>
    <row r="7" spans="1:25">
      <c r="A7" s="2">
        <v>5</v>
      </c>
      <c r="B7" s="3">
        <v>2023210627</v>
      </c>
      <c r="C7" s="3" t="s">
        <v>426</v>
      </c>
      <c r="D7" s="2" t="s">
        <v>155</v>
      </c>
      <c r="E7" s="4">
        <v>97.260999999999996</v>
      </c>
      <c r="F7" s="4">
        <v>14.8</v>
      </c>
      <c r="G7" s="4">
        <v>0</v>
      </c>
      <c r="H7" s="5">
        <f t="shared" si="0"/>
        <v>112.06100000000001</v>
      </c>
      <c r="I7" s="8">
        <f t="shared" si="1"/>
        <v>0.99787177203918098</v>
      </c>
      <c r="J7" s="9">
        <v>99.787000000000006</v>
      </c>
      <c r="K7" s="10">
        <v>88.516450000000006</v>
      </c>
      <c r="L7" s="10">
        <v>0</v>
      </c>
      <c r="M7" s="11">
        <v>0</v>
      </c>
      <c r="N7" s="11">
        <f t="shared" si="2"/>
        <v>88.516450000000006</v>
      </c>
      <c r="O7" s="12">
        <f t="shared" si="3"/>
        <v>0.91385469396048102</v>
      </c>
      <c r="P7" s="10">
        <v>91.385000000000005</v>
      </c>
      <c r="Q7" s="11">
        <v>100</v>
      </c>
      <c r="R7" s="10">
        <v>0</v>
      </c>
      <c r="S7" s="13">
        <v>0</v>
      </c>
      <c r="T7" s="14">
        <f t="shared" si="4"/>
        <v>100</v>
      </c>
      <c r="U7" s="14">
        <f t="shared" si="5"/>
        <v>0.92601166774701404</v>
      </c>
      <c r="V7" s="13">
        <v>92.600999999999999</v>
      </c>
      <c r="W7" s="13">
        <f t="shared" si="6"/>
        <v>93.186999999999998</v>
      </c>
      <c r="X7" s="13">
        <v>5</v>
      </c>
    </row>
    <row r="8" spans="1:25">
      <c r="A8" s="2">
        <v>6</v>
      </c>
      <c r="B8" s="3">
        <v>2023215316</v>
      </c>
      <c r="C8" s="3" t="s">
        <v>427</v>
      </c>
      <c r="D8" s="2" t="s">
        <v>428</v>
      </c>
      <c r="E8" s="4">
        <v>95.406000000000006</v>
      </c>
      <c r="F8" s="4">
        <v>9.65</v>
      </c>
      <c r="G8" s="4">
        <v>0</v>
      </c>
      <c r="H8" s="5">
        <f t="shared" si="0"/>
        <v>105.056</v>
      </c>
      <c r="I8" s="8">
        <f t="shared" si="1"/>
        <v>0.93549421193232396</v>
      </c>
      <c r="J8" s="9">
        <v>93.549000000000007</v>
      </c>
      <c r="K8" s="10">
        <v>89.545599999999993</v>
      </c>
      <c r="L8" s="10">
        <v>0.375</v>
      </c>
      <c r="M8" s="11">
        <v>0</v>
      </c>
      <c r="N8" s="11">
        <f t="shared" si="2"/>
        <v>89.920599999999993</v>
      </c>
      <c r="O8" s="12">
        <f t="shared" si="3"/>
        <v>0.92835131090032197</v>
      </c>
      <c r="P8" s="10">
        <v>92.834999999999994</v>
      </c>
      <c r="Q8" s="11">
        <v>100</v>
      </c>
      <c r="R8" s="10">
        <v>1.6</v>
      </c>
      <c r="S8" s="13">
        <v>0</v>
      </c>
      <c r="T8" s="14">
        <f t="shared" si="4"/>
        <v>101.6</v>
      </c>
      <c r="U8" s="14">
        <f t="shared" si="5"/>
        <v>0.94082785443096595</v>
      </c>
      <c r="V8" s="13">
        <v>94.082999999999998</v>
      </c>
      <c r="W8" s="13">
        <f t="shared" si="6"/>
        <v>93.102599999999995</v>
      </c>
      <c r="X8" s="13">
        <v>6</v>
      </c>
    </row>
    <row r="9" spans="1:25">
      <c r="A9" s="2">
        <v>7</v>
      </c>
      <c r="B9" s="3">
        <v>2023210631</v>
      </c>
      <c r="C9" s="3" t="s">
        <v>429</v>
      </c>
      <c r="D9" s="2" t="s">
        <v>423</v>
      </c>
      <c r="E9" s="4">
        <v>94.215999999999994</v>
      </c>
      <c r="F9" s="4">
        <v>0</v>
      </c>
      <c r="G9" s="4">
        <v>0</v>
      </c>
      <c r="H9" s="5">
        <f t="shared" si="0"/>
        <v>94.215999999999994</v>
      </c>
      <c r="I9" s="8">
        <f t="shared" si="1"/>
        <v>0.83896705253784498</v>
      </c>
      <c r="J9" s="9">
        <v>83.897000000000006</v>
      </c>
      <c r="K9" s="10">
        <v>90.120999999999995</v>
      </c>
      <c r="L9" s="10">
        <v>0</v>
      </c>
      <c r="M9" s="11">
        <v>0</v>
      </c>
      <c r="N9" s="11">
        <f t="shared" si="2"/>
        <v>90.120999999999995</v>
      </c>
      <c r="O9" s="12">
        <f t="shared" si="3"/>
        <v>0.93042026509662901</v>
      </c>
      <c r="P9" s="10">
        <v>93.042000000000002</v>
      </c>
      <c r="Q9" s="11">
        <v>100</v>
      </c>
      <c r="R9" s="10">
        <v>0</v>
      </c>
      <c r="S9" s="13">
        <v>0</v>
      </c>
      <c r="T9" s="14">
        <f t="shared" si="4"/>
        <v>100</v>
      </c>
      <c r="U9" s="14">
        <f t="shared" si="5"/>
        <v>0.92601166774701404</v>
      </c>
      <c r="V9" s="13">
        <v>92.600999999999999</v>
      </c>
      <c r="W9" s="13">
        <f t="shared" si="6"/>
        <v>91.168899999999994</v>
      </c>
      <c r="X9" s="13">
        <v>7</v>
      </c>
    </row>
    <row r="10" spans="1:25">
      <c r="A10" s="2">
        <v>8</v>
      </c>
      <c r="B10" s="3">
        <v>2023210567</v>
      </c>
      <c r="C10" s="3" t="s">
        <v>430</v>
      </c>
      <c r="D10" s="2" t="s">
        <v>155</v>
      </c>
      <c r="E10" s="4">
        <v>91.5</v>
      </c>
      <c r="F10" s="4">
        <v>6.8</v>
      </c>
      <c r="G10" s="4">
        <v>0</v>
      </c>
      <c r="H10" s="5">
        <f t="shared" si="0"/>
        <v>98.3</v>
      </c>
      <c r="I10" s="8">
        <f t="shared" si="1"/>
        <v>0.87533392698129997</v>
      </c>
      <c r="J10" s="9">
        <v>87.533000000000001</v>
      </c>
      <c r="K10" s="10">
        <v>85.757689999999997</v>
      </c>
      <c r="L10" s="10">
        <v>3</v>
      </c>
      <c r="M10" s="11">
        <v>0</v>
      </c>
      <c r="N10" s="11">
        <f t="shared" si="2"/>
        <v>88.757689999999997</v>
      </c>
      <c r="O10" s="12">
        <f t="shared" si="3"/>
        <v>0.91634528532932902</v>
      </c>
      <c r="P10" s="10">
        <v>91.635000000000005</v>
      </c>
      <c r="Q10" s="11">
        <v>100</v>
      </c>
      <c r="R10" s="10">
        <v>0</v>
      </c>
      <c r="S10" s="13">
        <v>0</v>
      </c>
      <c r="T10" s="14">
        <f t="shared" si="4"/>
        <v>100</v>
      </c>
      <c r="U10" s="14">
        <f t="shared" si="5"/>
        <v>0.92601166774701404</v>
      </c>
      <c r="V10" s="13">
        <v>92.600999999999999</v>
      </c>
      <c r="W10" s="13">
        <f t="shared" si="6"/>
        <v>90.911199999999994</v>
      </c>
      <c r="X10" s="13">
        <v>8</v>
      </c>
    </row>
    <row r="11" spans="1:25">
      <c r="A11" s="2">
        <v>9</v>
      </c>
      <c r="B11" s="3">
        <v>2023210639</v>
      </c>
      <c r="C11" s="3" t="s">
        <v>431</v>
      </c>
      <c r="D11" s="2" t="s">
        <v>423</v>
      </c>
      <c r="E11" s="4">
        <v>95.616</v>
      </c>
      <c r="F11" s="4">
        <v>4</v>
      </c>
      <c r="G11" s="4">
        <v>0</v>
      </c>
      <c r="H11" s="5">
        <f t="shared" si="0"/>
        <v>99.616</v>
      </c>
      <c r="I11" s="8">
        <f t="shared" si="1"/>
        <v>0.887052537845058</v>
      </c>
      <c r="J11" s="9">
        <v>88.704999999999998</v>
      </c>
      <c r="K11" s="10">
        <v>87.56</v>
      </c>
      <c r="L11" s="10">
        <v>0</v>
      </c>
      <c r="M11" s="11">
        <v>0</v>
      </c>
      <c r="N11" s="11">
        <f t="shared" si="2"/>
        <v>87.56</v>
      </c>
      <c r="O11" s="12">
        <f t="shared" si="3"/>
        <v>0.90398018676957503</v>
      </c>
      <c r="P11" s="10">
        <v>90.397999999999996</v>
      </c>
      <c r="Q11" s="11">
        <v>100</v>
      </c>
      <c r="R11" s="10">
        <v>1.67</v>
      </c>
      <c r="S11" s="13">
        <v>0</v>
      </c>
      <c r="T11" s="14">
        <f t="shared" si="4"/>
        <v>101.67</v>
      </c>
      <c r="U11" s="14">
        <f t="shared" si="5"/>
        <v>0.94147606259838901</v>
      </c>
      <c r="V11" s="13">
        <v>94.147999999999996</v>
      </c>
      <c r="W11" s="13">
        <f t="shared" si="6"/>
        <v>90.434399999999997</v>
      </c>
      <c r="X11" s="13">
        <v>9</v>
      </c>
    </row>
    <row r="12" spans="1:25">
      <c r="A12" s="2">
        <v>10</v>
      </c>
      <c r="B12" s="3">
        <v>2023210584</v>
      </c>
      <c r="C12" s="3" t="s">
        <v>432</v>
      </c>
      <c r="D12" s="2" t="s">
        <v>155</v>
      </c>
      <c r="E12" s="4">
        <v>95.819000000000003</v>
      </c>
      <c r="F12" s="4"/>
      <c r="G12" s="4">
        <v>0</v>
      </c>
      <c r="H12" s="5">
        <f t="shared" si="0"/>
        <v>95.819000000000003</v>
      </c>
      <c r="I12" s="8">
        <f t="shared" si="1"/>
        <v>0.85324131789848601</v>
      </c>
      <c r="J12" s="9">
        <v>85.323999999999998</v>
      </c>
      <c r="K12" s="10">
        <v>88.076689999999999</v>
      </c>
      <c r="L12" s="10">
        <v>0</v>
      </c>
      <c r="M12" s="11">
        <v>0</v>
      </c>
      <c r="N12" s="11">
        <f t="shared" si="2"/>
        <v>88.076689999999999</v>
      </c>
      <c r="O12" s="12">
        <f t="shared" si="3"/>
        <v>0.90931455774607095</v>
      </c>
      <c r="P12" s="10">
        <v>90.930999999999997</v>
      </c>
      <c r="Q12" s="11">
        <v>100</v>
      </c>
      <c r="R12" s="10">
        <v>0</v>
      </c>
      <c r="S12" s="13">
        <v>0</v>
      </c>
      <c r="T12" s="14">
        <f t="shared" si="4"/>
        <v>100</v>
      </c>
      <c r="U12" s="14">
        <f t="shared" si="5"/>
        <v>0.92601166774701404</v>
      </c>
      <c r="V12" s="13">
        <v>92.600999999999999</v>
      </c>
      <c r="W12" s="13">
        <f t="shared" si="6"/>
        <v>89.976600000000005</v>
      </c>
      <c r="X12" s="13">
        <v>10</v>
      </c>
    </row>
    <row r="13" spans="1:25">
      <c r="A13" s="2">
        <v>11</v>
      </c>
      <c r="B13" s="3">
        <v>2023210665</v>
      </c>
      <c r="C13" s="3" t="s">
        <v>433</v>
      </c>
      <c r="D13" s="2" t="s">
        <v>423</v>
      </c>
      <c r="E13" s="4">
        <v>95.573999999999998</v>
      </c>
      <c r="F13" s="4">
        <v>0.5</v>
      </c>
      <c r="G13" s="4">
        <v>0</v>
      </c>
      <c r="H13" s="5">
        <f t="shared" si="0"/>
        <v>96.073999999999998</v>
      </c>
      <c r="I13" s="8">
        <f t="shared" si="1"/>
        <v>0.85551202137132698</v>
      </c>
      <c r="J13" s="9">
        <v>85.551000000000002</v>
      </c>
      <c r="K13" s="10">
        <v>87.073480000000004</v>
      </c>
      <c r="L13" s="10">
        <v>0.17</v>
      </c>
      <c r="M13" s="11">
        <v>0</v>
      </c>
      <c r="N13" s="11">
        <f t="shared" si="2"/>
        <v>87.243480000000005</v>
      </c>
      <c r="O13" s="12">
        <f t="shared" si="3"/>
        <v>0.900712395441157</v>
      </c>
      <c r="P13" s="10">
        <v>90.070999999999998</v>
      </c>
      <c r="Q13" s="11">
        <v>100</v>
      </c>
      <c r="R13" s="10">
        <v>0</v>
      </c>
      <c r="S13" s="13">
        <v>0</v>
      </c>
      <c r="T13" s="14">
        <f t="shared" si="4"/>
        <v>100</v>
      </c>
      <c r="U13" s="14">
        <f t="shared" si="5"/>
        <v>0.92601166774701404</v>
      </c>
      <c r="V13" s="13">
        <v>92.600999999999999</v>
      </c>
      <c r="W13" s="13">
        <f t="shared" si="6"/>
        <v>89.42</v>
      </c>
      <c r="X13" s="13">
        <v>11</v>
      </c>
    </row>
    <row r="14" spans="1:25">
      <c r="A14" s="2">
        <v>12</v>
      </c>
      <c r="B14" s="3">
        <v>2023210640</v>
      </c>
      <c r="C14" s="3" t="s">
        <v>434</v>
      </c>
      <c r="D14" s="2" t="s">
        <v>423</v>
      </c>
      <c r="E14" s="4">
        <v>95.287000000000006</v>
      </c>
      <c r="F14" s="4"/>
      <c r="G14" s="4">
        <v>0</v>
      </c>
      <c r="H14" s="5">
        <f t="shared" si="0"/>
        <v>95.287000000000006</v>
      </c>
      <c r="I14" s="8">
        <f t="shared" si="1"/>
        <v>0.84850400712377605</v>
      </c>
      <c r="J14" s="9">
        <v>84.85</v>
      </c>
      <c r="K14" s="10">
        <v>86.064999999999998</v>
      </c>
      <c r="L14" s="10">
        <v>0</v>
      </c>
      <c r="M14" s="11">
        <v>0</v>
      </c>
      <c r="N14" s="11">
        <f t="shared" si="2"/>
        <v>86.064999999999998</v>
      </c>
      <c r="O14" s="12">
        <f t="shared" si="3"/>
        <v>0.88854562327916198</v>
      </c>
      <c r="P14" s="10">
        <v>88.855000000000004</v>
      </c>
      <c r="Q14" s="11">
        <v>100</v>
      </c>
      <c r="R14" s="10">
        <v>0</v>
      </c>
      <c r="S14" s="13">
        <v>0</v>
      </c>
      <c r="T14" s="14">
        <f t="shared" si="4"/>
        <v>100</v>
      </c>
      <c r="U14" s="14">
        <f t="shared" si="5"/>
        <v>0.92601166774701404</v>
      </c>
      <c r="V14" s="13">
        <v>92.600999999999999</v>
      </c>
      <c r="W14" s="13">
        <f t="shared" si="6"/>
        <v>88.428600000000003</v>
      </c>
      <c r="X14" s="13">
        <v>12</v>
      </c>
    </row>
    <row r="15" spans="1:25">
      <c r="A15" s="2">
        <v>13</v>
      </c>
      <c r="B15" s="3">
        <v>2023210626</v>
      </c>
      <c r="C15" s="3" t="s">
        <v>435</v>
      </c>
      <c r="D15" s="2" t="s">
        <v>155</v>
      </c>
      <c r="E15" s="4">
        <v>94.587000000000003</v>
      </c>
      <c r="F15" s="4">
        <v>1.5</v>
      </c>
      <c r="G15" s="4">
        <v>0</v>
      </c>
      <c r="H15" s="5">
        <f t="shared" si="0"/>
        <v>96.087000000000003</v>
      </c>
      <c r="I15" s="8">
        <f t="shared" si="1"/>
        <v>0.85562778272484397</v>
      </c>
      <c r="J15" s="9">
        <v>85.563000000000002</v>
      </c>
      <c r="K15" s="10">
        <v>85.284999999999997</v>
      </c>
      <c r="L15" s="10">
        <v>0</v>
      </c>
      <c r="M15" s="11">
        <v>0</v>
      </c>
      <c r="N15" s="11">
        <f t="shared" si="2"/>
        <v>85.284999999999997</v>
      </c>
      <c r="O15" s="12">
        <f t="shared" si="3"/>
        <v>0.88049280754503401</v>
      </c>
      <c r="P15" s="10">
        <v>88.049000000000007</v>
      </c>
      <c r="Q15" s="11">
        <v>100</v>
      </c>
      <c r="R15" s="10">
        <v>0</v>
      </c>
      <c r="S15" s="13">
        <v>0</v>
      </c>
      <c r="T15" s="14">
        <f t="shared" si="4"/>
        <v>100</v>
      </c>
      <c r="U15" s="14">
        <f t="shared" si="5"/>
        <v>0.92601166774701404</v>
      </c>
      <c r="V15" s="13">
        <v>92.600999999999999</v>
      </c>
      <c r="W15" s="13">
        <f t="shared" si="6"/>
        <v>88.007000000000005</v>
      </c>
      <c r="X15" s="13">
        <v>13</v>
      </c>
    </row>
    <row r="16" spans="1:25">
      <c r="A16" s="2">
        <v>14</v>
      </c>
      <c r="B16" s="3">
        <v>2023210595</v>
      </c>
      <c r="C16" s="3" t="s">
        <v>436</v>
      </c>
      <c r="D16" s="2" t="s">
        <v>155</v>
      </c>
      <c r="E16" s="4">
        <v>95.406000000000006</v>
      </c>
      <c r="F16" s="4">
        <v>3.65</v>
      </c>
      <c r="G16" s="4">
        <v>0</v>
      </c>
      <c r="H16" s="5">
        <f t="shared" si="0"/>
        <v>99.055999999999997</v>
      </c>
      <c r="I16" s="8">
        <f t="shared" si="1"/>
        <v>0.88206589492430998</v>
      </c>
      <c r="J16" s="9">
        <v>88.206999999999994</v>
      </c>
      <c r="K16" s="10">
        <v>83.393100000000004</v>
      </c>
      <c r="L16" s="10">
        <v>1</v>
      </c>
      <c r="M16" s="11">
        <v>0</v>
      </c>
      <c r="N16" s="11">
        <f t="shared" si="2"/>
        <v>84.393100000000004</v>
      </c>
      <c r="O16" s="12">
        <f t="shared" si="3"/>
        <v>0.87128472247674105</v>
      </c>
      <c r="P16" s="10">
        <v>87.128</v>
      </c>
      <c r="Q16" s="11">
        <v>100</v>
      </c>
      <c r="R16" s="10">
        <v>0</v>
      </c>
      <c r="S16" s="13">
        <v>0</v>
      </c>
      <c r="T16" s="14">
        <f t="shared" si="4"/>
        <v>100</v>
      </c>
      <c r="U16" s="14">
        <f t="shared" si="5"/>
        <v>0.92601166774701404</v>
      </c>
      <c r="V16" s="13">
        <v>92.600999999999999</v>
      </c>
      <c r="W16" s="13">
        <f t="shared" si="6"/>
        <v>87.891099999999994</v>
      </c>
      <c r="X16" s="13">
        <v>14</v>
      </c>
    </row>
    <row r="17" spans="1:24">
      <c r="A17" s="2">
        <v>15</v>
      </c>
      <c r="B17" s="3">
        <v>2023210583</v>
      </c>
      <c r="C17" s="3" t="s">
        <v>437</v>
      </c>
      <c r="D17" s="2" t="s">
        <v>438</v>
      </c>
      <c r="E17" s="4">
        <v>94.587000000000003</v>
      </c>
      <c r="F17" s="4">
        <v>0.5</v>
      </c>
      <c r="G17" s="4">
        <v>0</v>
      </c>
      <c r="H17" s="5">
        <f t="shared" si="0"/>
        <v>95.087000000000003</v>
      </c>
      <c r="I17" s="8">
        <f t="shared" si="1"/>
        <v>0.84672306322350899</v>
      </c>
      <c r="J17" s="9">
        <v>84.671999999999997</v>
      </c>
      <c r="K17" s="10">
        <v>83.802099999999996</v>
      </c>
      <c r="L17" s="10">
        <v>0</v>
      </c>
      <c r="M17" s="11">
        <v>0</v>
      </c>
      <c r="N17" s="11">
        <f t="shared" si="2"/>
        <v>83.802099999999996</v>
      </c>
      <c r="O17" s="12">
        <f t="shared" si="3"/>
        <v>0.86518316593972799</v>
      </c>
      <c r="P17" s="10">
        <v>86.518000000000001</v>
      </c>
      <c r="Q17" s="11">
        <v>100</v>
      </c>
      <c r="R17" s="10">
        <v>0</v>
      </c>
      <c r="S17" s="13">
        <v>0</v>
      </c>
      <c r="T17" s="14">
        <f t="shared" si="4"/>
        <v>100</v>
      </c>
      <c r="U17" s="14">
        <f t="shared" si="5"/>
        <v>0.92601166774701404</v>
      </c>
      <c r="V17" s="13">
        <v>92.600999999999999</v>
      </c>
      <c r="W17" s="13">
        <f t="shared" si="6"/>
        <v>86.757099999999994</v>
      </c>
      <c r="X17" s="13">
        <v>15</v>
      </c>
    </row>
    <row r="18" spans="1:24">
      <c r="A18" s="2">
        <v>16</v>
      </c>
      <c r="B18" s="3">
        <v>2023210628</v>
      </c>
      <c r="C18" s="3" t="s">
        <v>439</v>
      </c>
      <c r="D18" s="2" t="s">
        <v>423</v>
      </c>
      <c r="E18" s="4">
        <v>95.203000000000003</v>
      </c>
      <c r="F18" s="4">
        <v>3</v>
      </c>
      <c r="G18" s="4">
        <v>0</v>
      </c>
      <c r="H18" s="5">
        <f t="shared" si="0"/>
        <v>98.203000000000003</v>
      </c>
      <c r="I18" s="8">
        <f t="shared" si="1"/>
        <v>0.87447016918967102</v>
      </c>
      <c r="J18" s="9">
        <v>87.447000000000003</v>
      </c>
      <c r="K18" s="10">
        <v>82.635289999999998</v>
      </c>
      <c r="L18" s="10">
        <v>0</v>
      </c>
      <c r="M18" s="11">
        <v>0</v>
      </c>
      <c r="N18" s="11">
        <f t="shared" si="2"/>
        <v>82.635289999999998</v>
      </c>
      <c r="O18" s="12">
        <f t="shared" si="3"/>
        <v>0.85313687629006396</v>
      </c>
      <c r="P18" s="10">
        <v>85.313999999999993</v>
      </c>
      <c r="Q18" s="11">
        <v>100</v>
      </c>
      <c r="R18" s="10">
        <v>0</v>
      </c>
      <c r="S18" s="13">
        <v>0</v>
      </c>
      <c r="T18" s="14">
        <f t="shared" si="4"/>
        <v>100</v>
      </c>
      <c r="U18" s="14">
        <f t="shared" si="5"/>
        <v>0.92601166774701404</v>
      </c>
      <c r="V18" s="13">
        <v>92.600999999999999</v>
      </c>
      <c r="W18" s="13">
        <f t="shared" si="6"/>
        <v>86.469300000000004</v>
      </c>
      <c r="X18" s="13">
        <v>16</v>
      </c>
    </row>
    <row r="19" spans="1:24">
      <c r="A19" s="2">
        <v>17</v>
      </c>
      <c r="B19" s="3">
        <v>2023215370</v>
      </c>
      <c r="C19" s="3" t="s">
        <v>440</v>
      </c>
      <c r="D19" s="2" t="s">
        <v>207</v>
      </c>
      <c r="E19" s="4">
        <v>95.370999999999995</v>
      </c>
      <c r="F19" s="4">
        <v>1</v>
      </c>
      <c r="G19" s="4">
        <v>0</v>
      </c>
      <c r="H19" s="5">
        <f t="shared" si="0"/>
        <v>96.370999999999995</v>
      </c>
      <c r="I19" s="8">
        <f t="shared" si="1"/>
        <v>0.85815672306322299</v>
      </c>
      <c r="J19" s="9">
        <v>85.516000000000005</v>
      </c>
      <c r="K19" s="10">
        <v>82.995199999999997</v>
      </c>
      <c r="L19" s="10">
        <v>0</v>
      </c>
      <c r="M19" s="11">
        <v>0</v>
      </c>
      <c r="N19" s="11">
        <f t="shared" si="2"/>
        <v>82.995199999999997</v>
      </c>
      <c r="O19" s="12">
        <f t="shared" si="3"/>
        <v>0.85685263130400002</v>
      </c>
      <c r="P19" s="10">
        <v>85.685000000000002</v>
      </c>
      <c r="Q19" s="11">
        <v>100</v>
      </c>
      <c r="R19" s="10">
        <v>0</v>
      </c>
      <c r="S19" s="13">
        <v>0</v>
      </c>
      <c r="T19" s="14">
        <f t="shared" si="4"/>
        <v>100</v>
      </c>
      <c r="U19" s="14">
        <f t="shared" si="5"/>
        <v>0.92601166774701404</v>
      </c>
      <c r="V19" s="13">
        <v>92.600999999999999</v>
      </c>
      <c r="W19" s="13">
        <f t="shared" si="6"/>
        <v>86.342799999999997</v>
      </c>
      <c r="X19" s="13">
        <v>17</v>
      </c>
    </row>
    <row r="20" spans="1:24">
      <c r="A20" s="2">
        <v>18</v>
      </c>
      <c r="B20" s="6">
        <v>2023210592</v>
      </c>
      <c r="C20" s="3" t="s">
        <v>441</v>
      </c>
      <c r="D20" s="2" t="s">
        <v>155</v>
      </c>
      <c r="E20" s="4">
        <v>94.460999999999999</v>
      </c>
      <c r="F20" s="4">
        <v>6</v>
      </c>
      <c r="G20" s="4">
        <v>0</v>
      </c>
      <c r="H20" s="5">
        <f t="shared" si="0"/>
        <v>100.461</v>
      </c>
      <c r="I20" s="8">
        <f t="shared" si="1"/>
        <v>0.89457702582368703</v>
      </c>
      <c r="J20" s="9">
        <v>89.457999999999998</v>
      </c>
      <c r="K20" s="10">
        <v>81.483099999999993</v>
      </c>
      <c r="L20" s="10">
        <v>0</v>
      </c>
      <c r="M20" s="11">
        <v>0</v>
      </c>
      <c r="N20" s="11">
        <f t="shared" si="2"/>
        <v>81.483099999999993</v>
      </c>
      <c r="O20" s="12">
        <f t="shared" si="3"/>
        <v>0.84124152531480101</v>
      </c>
      <c r="P20" s="10">
        <v>84.123999999999995</v>
      </c>
      <c r="Q20" s="11">
        <v>100</v>
      </c>
      <c r="R20" s="10">
        <v>0</v>
      </c>
      <c r="S20" s="13">
        <v>0</v>
      </c>
      <c r="T20" s="14">
        <f t="shared" si="4"/>
        <v>100</v>
      </c>
      <c r="U20" s="14">
        <f t="shared" si="5"/>
        <v>0.92601166774701404</v>
      </c>
      <c r="V20" s="13">
        <v>92.600999999999999</v>
      </c>
      <c r="W20" s="13">
        <f t="shared" si="6"/>
        <v>86.038499999999999</v>
      </c>
      <c r="X20" s="13">
        <v>18</v>
      </c>
    </row>
  </sheetData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W11" sqref="W11"/>
    </sheetView>
  </sheetViews>
  <sheetFormatPr defaultColWidth="9" defaultRowHeight="14"/>
  <cols>
    <col min="2" max="2" width="12.75" customWidth="1"/>
    <col min="5" max="5" width="12.9140625"/>
    <col min="8" max="11" width="12.9140625"/>
    <col min="12" max="12" width="9.6640625"/>
    <col min="14" max="16" width="12.9140625"/>
    <col min="20" max="20" width="9.6640625"/>
    <col min="21" max="23" width="12.9140625"/>
    <col min="25" max="25" width="14.75" customWidth="1"/>
  </cols>
  <sheetData>
    <row r="1" spans="1:25">
      <c r="A1" s="78" t="s">
        <v>12</v>
      </c>
      <c r="B1" s="79" t="s">
        <v>13</v>
      </c>
      <c r="C1" s="79" t="s">
        <v>14</v>
      </c>
      <c r="D1" s="79" t="s">
        <v>15</v>
      </c>
      <c r="E1" s="78" t="s">
        <v>16</v>
      </c>
      <c r="F1" s="78"/>
      <c r="G1" s="78"/>
      <c r="H1" s="78"/>
      <c r="I1" s="78"/>
      <c r="J1" s="78"/>
      <c r="K1" s="78" t="s">
        <v>17</v>
      </c>
      <c r="L1" s="78"/>
      <c r="M1" s="78"/>
      <c r="N1" s="78"/>
      <c r="O1" s="78"/>
      <c r="P1" s="78"/>
      <c r="Q1" s="78" t="s">
        <v>18</v>
      </c>
      <c r="R1" s="78"/>
      <c r="S1" s="78"/>
      <c r="T1" s="78"/>
      <c r="U1" s="78"/>
      <c r="V1" s="78"/>
      <c r="W1" s="80" t="s">
        <v>19</v>
      </c>
      <c r="X1" s="81" t="s">
        <v>20</v>
      </c>
    </row>
    <row r="2" spans="1:25" ht="28">
      <c r="A2" s="78"/>
      <c r="B2" s="79"/>
      <c r="C2" s="79"/>
      <c r="D2" s="79"/>
      <c r="E2" s="12" t="s">
        <v>21</v>
      </c>
      <c r="F2" s="16" t="s">
        <v>22</v>
      </c>
      <c r="G2" s="17" t="s">
        <v>23</v>
      </c>
      <c r="H2" s="18" t="s">
        <v>24</v>
      </c>
      <c r="I2" s="12" t="s">
        <v>25</v>
      </c>
      <c r="J2" s="23" t="s">
        <v>26</v>
      </c>
      <c r="K2" s="12" t="s">
        <v>21</v>
      </c>
      <c r="L2" s="12" t="s">
        <v>22</v>
      </c>
      <c r="M2" s="8" t="s">
        <v>23</v>
      </c>
      <c r="N2" s="8" t="s">
        <v>27</v>
      </c>
      <c r="O2" s="12" t="s">
        <v>28</v>
      </c>
      <c r="P2" s="24" t="s">
        <v>29</v>
      </c>
      <c r="Q2" s="8" t="s">
        <v>21</v>
      </c>
      <c r="R2" s="12" t="s">
        <v>22</v>
      </c>
      <c r="S2" s="8" t="s">
        <v>23</v>
      </c>
      <c r="T2" s="8" t="s">
        <v>30</v>
      </c>
      <c r="U2" s="12" t="s">
        <v>31</v>
      </c>
      <c r="V2" s="29" t="s">
        <v>32</v>
      </c>
      <c r="W2" s="80"/>
      <c r="X2" s="81"/>
    </row>
    <row r="3" spans="1:25">
      <c r="A3" s="68">
        <v>1</v>
      </c>
      <c r="B3" s="68">
        <v>2022210594</v>
      </c>
      <c r="C3" s="69" t="s">
        <v>33</v>
      </c>
      <c r="D3" s="69" t="s">
        <v>34</v>
      </c>
      <c r="E3" s="70" t="s">
        <v>35</v>
      </c>
      <c r="F3" s="70" t="s">
        <v>35</v>
      </c>
      <c r="G3" s="70" t="s">
        <v>35</v>
      </c>
      <c r="H3" s="70" t="s">
        <v>35</v>
      </c>
      <c r="I3" s="69" t="s">
        <v>35</v>
      </c>
      <c r="J3" s="70" t="s">
        <v>35</v>
      </c>
      <c r="K3" s="70" t="s">
        <v>35</v>
      </c>
      <c r="L3" s="70" t="s">
        <v>35</v>
      </c>
      <c r="M3" s="68" t="s">
        <v>36</v>
      </c>
      <c r="N3" s="70" t="s">
        <v>35</v>
      </c>
      <c r="O3" s="70" t="s">
        <v>35</v>
      </c>
      <c r="P3" s="70" t="s">
        <v>35</v>
      </c>
      <c r="Q3" s="70" t="s">
        <v>35</v>
      </c>
      <c r="R3" s="70" t="s">
        <v>35</v>
      </c>
      <c r="S3" s="70" t="s">
        <v>35</v>
      </c>
      <c r="T3" s="70" t="s">
        <v>35</v>
      </c>
      <c r="U3" s="70" t="s">
        <v>35</v>
      </c>
      <c r="V3" s="70" t="s">
        <v>35</v>
      </c>
      <c r="W3" s="70" t="s">
        <v>35</v>
      </c>
      <c r="X3" s="70" t="s">
        <v>35</v>
      </c>
      <c r="Y3" s="72" t="s">
        <v>37</v>
      </c>
    </row>
    <row r="4" spans="1:25">
      <c r="A4" s="68">
        <v>2</v>
      </c>
      <c r="B4" s="69">
        <v>2022210520</v>
      </c>
      <c r="C4" s="69" t="s">
        <v>38</v>
      </c>
      <c r="D4" s="69" t="s">
        <v>34</v>
      </c>
      <c r="E4" s="70" t="s">
        <v>35</v>
      </c>
      <c r="F4" s="70" t="s">
        <v>35</v>
      </c>
      <c r="G4" s="70" t="s">
        <v>35</v>
      </c>
      <c r="H4" s="70" t="s">
        <v>35</v>
      </c>
      <c r="I4" s="69" t="s">
        <v>35</v>
      </c>
      <c r="J4" s="70" t="s">
        <v>35</v>
      </c>
      <c r="K4" s="70" t="s">
        <v>35</v>
      </c>
      <c r="L4" s="70" t="s">
        <v>35</v>
      </c>
      <c r="M4" s="68" t="s">
        <v>36</v>
      </c>
      <c r="N4" s="70" t="s">
        <v>35</v>
      </c>
      <c r="O4" s="70" t="s">
        <v>35</v>
      </c>
      <c r="P4" s="70" t="s">
        <v>35</v>
      </c>
      <c r="Q4" s="70" t="s">
        <v>35</v>
      </c>
      <c r="R4" s="70" t="s">
        <v>35</v>
      </c>
      <c r="S4" s="70" t="s">
        <v>35</v>
      </c>
      <c r="T4" s="70" t="s">
        <v>35</v>
      </c>
      <c r="U4" s="70" t="s">
        <v>35</v>
      </c>
      <c r="V4" s="70" t="s">
        <v>35</v>
      </c>
      <c r="W4" s="70" t="s">
        <v>35</v>
      </c>
      <c r="X4" s="70" t="s">
        <v>35</v>
      </c>
      <c r="Y4" s="72" t="s">
        <v>39</v>
      </c>
    </row>
    <row r="5" spans="1:25">
      <c r="A5" s="68">
        <v>3</v>
      </c>
      <c r="B5" s="69">
        <v>2022210551</v>
      </c>
      <c r="C5" s="69" t="s">
        <v>40</v>
      </c>
      <c r="D5" s="69" t="s">
        <v>34</v>
      </c>
      <c r="E5" s="70" t="s">
        <v>35</v>
      </c>
      <c r="F5" s="70" t="s">
        <v>35</v>
      </c>
      <c r="G5" s="70" t="s">
        <v>35</v>
      </c>
      <c r="H5" s="70" t="s">
        <v>35</v>
      </c>
      <c r="I5" s="70" t="s">
        <v>35</v>
      </c>
      <c r="J5" s="70" t="s">
        <v>35</v>
      </c>
      <c r="K5" s="70" t="s">
        <v>35</v>
      </c>
      <c r="L5" s="70" t="s">
        <v>35</v>
      </c>
      <c r="M5" s="70" t="s">
        <v>35</v>
      </c>
      <c r="N5" s="70" t="s">
        <v>35</v>
      </c>
      <c r="O5" s="70" t="s">
        <v>35</v>
      </c>
      <c r="P5" s="70" t="s">
        <v>35</v>
      </c>
      <c r="Q5" s="70" t="s">
        <v>35</v>
      </c>
      <c r="R5" s="70" t="s">
        <v>35</v>
      </c>
      <c r="S5" s="70" t="s">
        <v>35</v>
      </c>
      <c r="T5" s="70" t="s">
        <v>35</v>
      </c>
      <c r="U5" s="70" t="s">
        <v>35</v>
      </c>
      <c r="V5" s="70" t="s">
        <v>35</v>
      </c>
      <c r="W5" s="70" t="s">
        <v>35</v>
      </c>
      <c r="X5" s="70" t="s">
        <v>35</v>
      </c>
      <c r="Y5" s="72" t="s">
        <v>37</v>
      </c>
    </row>
    <row r="6" spans="1:25">
      <c r="A6" s="68">
        <v>4</v>
      </c>
      <c r="B6" s="69">
        <v>2023210582</v>
      </c>
      <c r="C6" s="69" t="s">
        <v>41</v>
      </c>
      <c r="D6" s="69" t="s">
        <v>34</v>
      </c>
      <c r="E6" s="70" t="s">
        <v>35</v>
      </c>
      <c r="F6" s="70" t="s">
        <v>35</v>
      </c>
      <c r="G6" s="70" t="s">
        <v>35</v>
      </c>
      <c r="H6" s="70" t="s">
        <v>35</v>
      </c>
      <c r="I6" s="69" t="s">
        <v>35</v>
      </c>
      <c r="J6" s="70" t="s">
        <v>35</v>
      </c>
      <c r="K6" s="70" t="s">
        <v>35</v>
      </c>
      <c r="L6" s="70" t="s">
        <v>35</v>
      </c>
      <c r="M6" s="68" t="s">
        <v>36</v>
      </c>
      <c r="N6" s="70" t="s">
        <v>35</v>
      </c>
      <c r="O6" s="70" t="s">
        <v>35</v>
      </c>
      <c r="P6" s="70" t="s">
        <v>35</v>
      </c>
      <c r="Q6" s="70" t="s">
        <v>35</v>
      </c>
      <c r="R6" s="70" t="s">
        <v>35</v>
      </c>
      <c r="S6" s="70" t="s">
        <v>35</v>
      </c>
      <c r="T6" s="70" t="s">
        <v>35</v>
      </c>
      <c r="U6" s="70" t="s">
        <v>35</v>
      </c>
      <c r="V6" s="70" t="s">
        <v>35</v>
      </c>
      <c r="W6" s="70" t="s">
        <v>35</v>
      </c>
      <c r="X6" s="70" t="s">
        <v>35</v>
      </c>
      <c r="Y6" s="72" t="s">
        <v>37</v>
      </c>
    </row>
    <row r="7" spans="1:25">
      <c r="A7" s="68">
        <v>5</v>
      </c>
      <c r="B7" s="69">
        <v>2023210537</v>
      </c>
      <c r="C7" s="69" t="s">
        <v>42</v>
      </c>
      <c r="D7" s="69" t="s">
        <v>34</v>
      </c>
      <c r="E7" s="70" t="s">
        <v>35</v>
      </c>
      <c r="F7" s="70" t="s">
        <v>35</v>
      </c>
      <c r="G7" s="70" t="s">
        <v>35</v>
      </c>
      <c r="H7" s="70" t="s">
        <v>35</v>
      </c>
      <c r="I7" s="69" t="s">
        <v>35</v>
      </c>
      <c r="J7" s="70" t="s">
        <v>35</v>
      </c>
      <c r="K7" s="70" t="s">
        <v>35</v>
      </c>
      <c r="L7" s="70" t="s">
        <v>35</v>
      </c>
      <c r="M7" s="68" t="s">
        <v>36</v>
      </c>
      <c r="N7" s="70" t="s">
        <v>35</v>
      </c>
      <c r="O7" s="70" t="s">
        <v>35</v>
      </c>
      <c r="P7" s="70" t="s">
        <v>35</v>
      </c>
      <c r="Q7" s="70" t="s">
        <v>35</v>
      </c>
      <c r="R7" s="70" t="s">
        <v>35</v>
      </c>
      <c r="S7" s="70" t="s">
        <v>35</v>
      </c>
      <c r="T7" s="70" t="s">
        <v>35</v>
      </c>
      <c r="U7" s="70" t="s">
        <v>35</v>
      </c>
      <c r="V7" s="70" t="s">
        <v>35</v>
      </c>
      <c r="W7" s="70" t="s">
        <v>35</v>
      </c>
      <c r="X7" s="70" t="s">
        <v>35</v>
      </c>
      <c r="Y7" s="72" t="s">
        <v>37</v>
      </c>
    </row>
    <row r="8" spans="1:25">
      <c r="A8" s="68">
        <v>6</v>
      </c>
      <c r="B8" s="69">
        <v>2023210531</v>
      </c>
      <c r="C8" s="69" t="s">
        <v>43</v>
      </c>
      <c r="D8" s="69" t="s">
        <v>34</v>
      </c>
      <c r="E8" s="70" t="s">
        <v>35</v>
      </c>
      <c r="F8" s="70" t="s">
        <v>35</v>
      </c>
      <c r="G8" s="70" t="s">
        <v>35</v>
      </c>
      <c r="H8" s="70" t="s">
        <v>35</v>
      </c>
      <c r="I8" s="69" t="s">
        <v>35</v>
      </c>
      <c r="J8" s="70" t="s">
        <v>35</v>
      </c>
      <c r="K8" s="70" t="s">
        <v>35</v>
      </c>
      <c r="L8" s="70" t="s">
        <v>35</v>
      </c>
      <c r="M8" s="68" t="s">
        <v>36</v>
      </c>
      <c r="N8" s="70" t="s">
        <v>35</v>
      </c>
      <c r="O8" s="70" t="s">
        <v>35</v>
      </c>
      <c r="P8" s="70" t="s">
        <v>35</v>
      </c>
      <c r="Q8" s="70" t="s">
        <v>35</v>
      </c>
      <c r="R8" s="70" t="s">
        <v>35</v>
      </c>
      <c r="S8" s="70" t="s">
        <v>35</v>
      </c>
      <c r="T8" s="70" t="s">
        <v>35</v>
      </c>
      <c r="U8" s="70" t="s">
        <v>35</v>
      </c>
      <c r="V8" s="70" t="s">
        <v>35</v>
      </c>
      <c r="W8" s="70" t="s">
        <v>35</v>
      </c>
      <c r="X8" s="70" t="s">
        <v>35</v>
      </c>
      <c r="Y8" s="72" t="s">
        <v>37</v>
      </c>
    </row>
    <row r="9" spans="1:25">
      <c r="A9" s="68">
        <v>7</v>
      </c>
      <c r="B9" s="69">
        <v>2023210570</v>
      </c>
      <c r="C9" s="69" t="s">
        <v>44</v>
      </c>
      <c r="D9" s="69" t="s">
        <v>34</v>
      </c>
      <c r="E9" s="70" t="s">
        <v>35</v>
      </c>
      <c r="F9" s="70" t="s">
        <v>35</v>
      </c>
      <c r="G9" s="70" t="s">
        <v>35</v>
      </c>
      <c r="H9" s="70" t="s">
        <v>35</v>
      </c>
      <c r="I9" s="69" t="s">
        <v>35</v>
      </c>
      <c r="J9" s="70" t="s">
        <v>35</v>
      </c>
      <c r="K9" s="70" t="s">
        <v>35</v>
      </c>
      <c r="L9" s="70" t="s">
        <v>35</v>
      </c>
      <c r="M9" s="68" t="s">
        <v>36</v>
      </c>
      <c r="N9" s="70" t="s">
        <v>35</v>
      </c>
      <c r="O9" s="70" t="s">
        <v>35</v>
      </c>
      <c r="P9" s="70" t="s">
        <v>35</v>
      </c>
      <c r="Q9" s="70" t="s">
        <v>35</v>
      </c>
      <c r="R9" s="70" t="s">
        <v>35</v>
      </c>
      <c r="S9" s="70" t="s">
        <v>35</v>
      </c>
      <c r="T9" s="70" t="s">
        <v>35</v>
      </c>
      <c r="U9" s="70" t="s">
        <v>35</v>
      </c>
      <c r="V9" s="70" t="s">
        <v>35</v>
      </c>
      <c r="W9" s="70" t="s">
        <v>35</v>
      </c>
      <c r="X9" s="70" t="s">
        <v>35</v>
      </c>
      <c r="Y9" s="72" t="s">
        <v>37</v>
      </c>
    </row>
    <row r="10" spans="1:25">
      <c r="A10" s="68">
        <v>8</v>
      </c>
      <c r="B10" s="69">
        <v>2023210525</v>
      </c>
      <c r="C10" s="69" t="s">
        <v>45</v>
      </c>
      <c r="D10" s="69" t="s">
        <v>34</v>
      </c>
      <c r="E10" s="70" t="s">
        <v>35</v>
      </c>
      <c r="F10" s="70" t="s">
        <v>35</v>
      </c>
      <c r="G10" s="70" t="s">
        <v>35</v>
      </c>
      <c r="H10" s="70" t="s">
        <v>35</v>
      </c>
      <c r="I10" s="69" t="s">
        <v>35</v>
      </c>
      <c r="J10" s="70" t="s">
        <v>35</v>
      </c>
      <c r="K10" s="70" t="s">
        <v>35</v>
      </c>
      <c r="L10" s="70" t="s">
        <v>35</v>
      </c>
      <c r="M10" s="68" t="s">
        <v>36</v>
      </c>
      <c r="N10" s="70" t="s">
        <v>35</v>
      </c>
      <c r="O10" s="70" t="s">
        <v>35</v>
      </c>
      <c r="P10" s="70" t="s">
        <v>35</v>
      </c>
      <c r="Q10" s="70" t="s">
        <v>35</v>
      </c>
      <c r="R10" s="70" t="s">
        <v>35</v>
      </c>
      <c r="S10" s="70" t="s">
        <v>35</v>
      </c>
      <c r="T10" s="70" t="s">
        <v>35</v>
      </c>
      <c r="U10" s="70" t="s">
        <v>35</v>
      </c>
      <c r="V10" s="70" t="s">
        <v>35</v>
      </c>
      <c r="W10" s="70" t="s">
        <v>35</v>
      </c>
      <c r="X10" s="70" t="s">
        <v>35</v>
      </c>
      <c r="Y10" s="72" t="s">
        <v>37</v>
      </c>
    </row>
    <row r="11" spans="1:25">
      <c r="A11" s="68">
        <v>9</v>
      </c>
      <c r="B11" s="71">
        <v>2023210553</v>
      </c>
      <c r="C11" s="69" t="s">
        <v>46</v>
      </c>
      <c r="D11" s="69" t="s">
        <v>34</v>
      </c>
      <c r="E11" s="68">
        <v>97.016000000000005</v>
      </c>
      <c r="F11" s="68">
        <v>8.6</v>
      </c>
      <c r="G11" s="69">
        <v>0</v>
      </c>
      <c r="H11" s="68">
        <v>105.616</v>
      </c>
      <c r="I11" s="68">
        <f t="shared" ref="I11:I51" si="0">H11/111.561</f>
        <v>0.94671076809996302</v>
      </c>
      <c r="J11" s="68">
        <v>18.9342153619993</v>
      </c>
      <c r="K11" s="68">
        <v>79.964705800000004</v>
      </c>
      <c r="L11" s="68">
        <v>7.875</v>
      </c>
      <c r="M11" s="69">
        <v>0</v>
      </c>
      <c r="N11" s="68">
        <v>87.839705800000004</v>
      </c>
      <c r="O11" s="68">
        <f t="shared" ref="O11:O51" si="1">N11/89.216667</f>
        <v>0.98456609906756598</v>
      </c>
      <c r="P11" s="68">
        <v>68.919626934729607</v>
      </c>
      <c r="Q11" s="68">
        <v>100</v>
      </c>
      <c r="R11" s="69">
        <v>4.6666666666666696</v>
      </c>
      <c r="S11" s="69">
        <v>0</v>
      </c>
      <c r="T11" s="69">
        <v>104.666666666667</v>
      </c>
      <c r="U11" s="69">
        <f t="shared" ref="U11:U51" si="2">T11/115.333333333333</f>
        <v>0.90751445086705496</v>
      </c>
      <c r="V11" s="69">
        <f t="shared" ref="V11:V51" si="3">10*U11</f>
        <v>9.0751445086705491</v>
      </c>
      <c r="W11" s="69">
        <v>96.928986805399305</v>
      </c>
      <c r="X11" s="69">
        <v>1</v>
      </c>
      <c r="Y11" s="72"/>
    </row>
    <row r="12" spans="1:25">
      <c r="A12" s="68">
        <v>10</v>
      </c>
      <c r="B12" s="71">
        <v>2023210532</v>
      </c>
      <c r="C12" s="69" t="s">
        <v>47</v>
      </c>
      <c r="D12" s="69" t="s">
        <v>34</v>
      </c>
      <c r="E12" s="68">
        <v>97.085999999999999</v>
      </c>
      <c r="F12" s="68">
        <v>2</v>
      </c>
      <c r="G12" s="69">
        <v>0</v>
      </c>
      <c r="H12" s="68">
        <v>99.085999999999999</v>
      </c>
      <c r="I12" s="68">
        <f t="shared" si="0"/>
        <v>0.88817776821649097</v>
      </c>
      <c r="J12" s="68">
        <v>17.7635553643298</v>
      </c>
      <c r="K12" s="68">
        <v>88.466667000000001</v>
      </c>
      <c r="L12" s="68">
        <v>0.75</v>
      </c>
      <c r="M12" s="69">
        <v>0</v>
      </c>
      <c r="N12" s="68">
        <v>89.216667000000001</v>
      </c>
      <c r="O12" s="68">
        <f t="shared" si="1"/>
        <v>1</v>
      </c>
      <c r="P12" s="68">
        <v>70</v>
      </c>
      <c r="Q12" s="68">
        <v>100</v>
      </c>
      <c r="R12" s="69">
        <v>0</v>
      </c>
      <c r="S12" s="69">
        <v>0</v>
      </c>
      <c r="T12" s="69">
        <v>100</v>
      </c>
      <c r="U12" s="69">
        <f t="shared" si="2"/>
        <v>0.86705202312138996</v>
      </c>
      <c r="V12" s="69">
        <f t="shared" si="3"/>
        <v>8.6705202312138994</v>
      </c>
      <c r="W12" s="69">
        <v>96.434075595543703</v>
      </c>
      <c r="X12" s="69">
        <v>2</v>
      </c>
      <c r="Y12" s="72"/>
    </row>
    <row r="13" spans="1:25">
      <c r="A13" s="68">
        <v>11</v>
      </c>
      <c r="B13" s="71">
        <v>2023210578</v>
      </c>
      <c r="C13" s="69" t="s">
        <v>48</v>
      </c>
      <c r="D13" s="69" t="s">
        <v>34</v>
      </c>
      <c r="E13" s="68">
        <v>97.085999999999999</v>
      </c>
      <c r="F13" s="68">
        <v>1</v>
      </c>
      <c r="G13" s="69">
        <v>0</v>
      </c>
      <c r="H13" s="68">
        <v>98.085999999999999</v>
      </c>
      <c r="I13" s="68">
        <f t="shared" si="0"/>
        <v>0.87921406226190102</v>
      </c>
      <c r="J13" s="68">
        <v>17.584281245238</v>
      </c>
      <c r="K13" s="68">
        <v>88.203529700000004</v>
      </c>
      <c r="L13" s="68">
        <v>0</v>
      </c>
      <c r="M13" s="69">
        <v>0</v>
      </c>
      <c r="N13" s="68">
        <v>88.203529700000004</v>
      </c>
      <c r="O13" s="68">
        <f t="shared" si="1"/>
        <v>0.98864408037121598</v>
      </c>
      <c r="P13" s="68">
        <v>69.205085625985106</v>
      </c>
      <c r="Q13" s="68">
        <v>100</v>
      </c>
      <c r="R13" s="69">
        <v>0</v>
      </c>
      <c r="S13" s="69">
        <v>0</v>
      </c>
      <c r="T13" s="69">
        <v>100</v>
      </c>
      <c r="U13" s="69">
        <f t="shared" si="2"/>
        <v>0.86705202312138996</v>
      </c>
      <c r="V13" s="69">
        <f t="shared" si="3"/>
        <v>8.6705202312138994</v>
      </c>
      <c r="W13" s="69">
        <v>95.459887102436994</v>
      </c>
      <c r="X13" s="69">
        <v>3</v>
      </c>
      <c r="Y13" s="72"/>
    </row>
    <row r="14" spans="1:25">
      <c r="A14" s="68">
        <v>12</v>
      </c>
      <c r="B14" s="71">
        <v>2023210564</v>
      </c>
      <c r="C14" s="69" t="s">
        <v>49</v>
      </c>
      <c r="D14" s="69" t="s">
        <v>34</v>
      </c>
      <c r="E14" s="68">
        <v>97.260999999999996</v>
      </c>
      <c r="F14" s="68">
        <v>14.3</v>
      </c>
      <c r="G14" s="69">
        <v>0</v>
      </c>
      <c r="H14" s="68">
        <v>111.56100000000001</v>
      </c>
      <c r="I14" s="68">
        <f t="shared" si="0"/>
        <v>1</v>
      </c>
      <c r="J14" s="68">
        <v>20</v>
      </c>
      <c r="K14" s="68">
        <v>85.008823199999995</v>
      </c>
      <c r="L14" s="68">
        <v>0</v>
      </c>
      <c r="M14" s="69">
        <v>0</v>
      </c>
      <c r="N14" s="68">
        <v>85.008823199999995</v>
      </c>
      <c r="O14" s="68">
        <f t="shared" si="1"/>
        <v>0.95283567587208795</v>
      </c>
      <c r="P14" s="68">
        <v>66.698497311046097</v>
      </c>
      <c r="Q14" s="68">
        <v>100</v>
      </c>
      <c r="R14" s="69">
        <v>0</v>
      </c>
      <c r="S14" s="69">
        <v>0</v>
      </c>
      <c r="T14" s="69">
        <v>100</v>
      </c>
      <c r="U14" s="69">
        <f t="shared" si="2"/>
        <v>0.86705202312138996</v>
      </c>
      <c r="V14" s="69">
        <f t="shared" si="3"/>
        <v>8.6705202312138994</v>
      </c>
      <c r="W14" s="69">
        <v>95.369017542259996</v>
      </c>
      <c r="X14" s="69">
        <v>4</v>
      </c>
      <c r="Y14" s="72"/>
    </row>
    <row r="15" spans="1:25">
      <c r="A15" s="68">
        <v>13</v>
      </c>
      <c r="B15" s="71">
        <v>2023210533</v>
      </c>
      <c r="C15" s="69" t="s">
        <v>50</v>
      </c>
      <c r="D15" s="69" t="s">
        <v>34</v>
      </c>
      <c r="E15" s="68">
        <v>97.120999999999995</v>
      </c>
      <c r="F15" s="68">
        <v>4</v>
      </c>
      <c r="G15" s="69">
        <v>0</v>
      </c>
      <c r="H15" s="68">
        <v>101.121</v>
      </c>
      <c r="I15" s="68">
        <f t="shared" si="0"/>
        <v>0.90641890983408202</v>
      </c>
      <c r="J15" s="68">
        <v>18.128378196681599</v>
      </c>
      <c r="K15" s="68">
        <v>87.200000200000005</v>
      </c>
      <c r="L15" s="68">
        <v>0</v>
      </c>
      <c r="M15" s="69">
        <v>0</v>
      </c>
      <c r="N15" s="68">
        <v>87.200000200000005</v>
      </c>
      <c r="O15" s="68">
        <f t="shared" si="1"/>
        <v>0.97739585138279195</v>
      </c>
      <c r="P15" s="68">
        <v>68.417709596795405</v>
      </c>
      <c r="Q15" s="68">
        <v>100</v>
      </c>
      <c r="R15" s="69">
        <v>0</v>
      </c>
      <c r="S15" s="69">
        <v>0</v>
      </c>
      <c r="T15" s="69">
        <v>100</v>
      </c>
      <c r="U15" s="69">
        <f t="shared" si="2"/>
        <v>0.86705202312138996</v>
      </c>
      <c r="V15" s="69">
        <f t="shared" si="3"/>
        <v>8.6705202312138994</v>
      </c>
      <c r="W15" s="69">
        <v>95.216608024690998</v>
      </c>
      <c r="X15" s="69">
        <v>5</v>
      </c>
      <c r="Y15" s="72"/>
    </row>
    <row r="16" spans="1:25">
      <c r="A16" s="68">
        <v>14</v>
      </c>
      <c r="B16" s="71">
        <v>2023210519</v>
      </c>
      <c r="C16" s="69" t="s">
        <v>51</v>
      </c>
      <c r="D16" s="69" t="s">
        <v>34</v>
      </c>
      <c r="E16" s="68">
        <v>97.191000000000003</v>
      </c>
      <c r="F16" s="68">
        <v>0</v>
      </c>
      <c r="G16" s="69">
        <v>0</v>
      </c>
      <c r="H16" s="68">
        <v>97.191000000000003</v>
      </c>
      <c r="I16" s="68">
        <f t="shared" si="0"/>
        <v>0.87119154543254396</v>
      </c>
      <c r="J16" s="68">
        <v>17.423830908650899</v>
      </c>
      <c r="K16" s="68">
        <v>87.305555400000003</v>
      </c>
      <c r="L16" s="68">
        <v>0</v>
      </c>
      <c r="M16" s="69">
        <v>0</v>
      </c>
      <c r="N16" s="68">
        <v>87.305555400000003</v>
      </c>
      <c r="O16" s="68">
        <f t="shared" si="1"/>
        <v>0.97857898457471004</v>
      </c>
      <c r="P16" s="68">
        <v>68.500528920229698</v>
      </c>
      <c r="Q16" s="68">
        <v>100</v>
      </c>
      <c r="R16" s="69">
        <v>0</v>
      </c>
      <c r="S16" s="69">
        <v>0</v>
      </c>
      <c r="T16" s="69">
        <v>100</v>
      </c>
      <c r="U16" s="69">
        <f t="shared" si="2"/>
        <v>0.86705202312138996</v>
      </c>
      <c r="V16" s="69">
        <f t="shared" si="3"/>
        <v>8.6705202312138994</v>
      </c>
      <c r="W16" s="69">
        <v>94.594880060094397</v>
      </c>
      <c r="X16" s="69">
        <v>6</v>
      </c>
      <c r="Y16" s="72"/>
    </row>
    <row r="17" spans="1:25">
      <c r="A17" s="68">
        <v>15</v>
      </c>
      <c r="B17" s="71">
        <v>2023210576</v>
      </c>
      <c r="C17" s="69" t="s">
        <v>52</v>
      </c>
      <c r="D17" s="69" t="s">
        <v>34</v>
      </c>
      <c r="E17" s="68">
        <v>97.120999999999995</v>
      </c>
      <c r="F17" s="68">
        <v>2.5</v>
      </c>
      <c r="G17" s="69">
        <v>0</v>
      </c>
      <c r="H17" s="68">
        <v>99.620999999999995</v>
      </c>
      <c r="I17" s="68">
        <f t="shared" si="0"/>
        <v>0.89297335090219698</v>
      </c>
      <c r="J17" s="68">
        <v>17.859467018043901</v>
      </c>
      <c r="K17" s="68">
        <v>86.676470300000005</v>
      </c>
      <c r="L17" s="68">
        <v>0</v>
      </c>
      <c r="M17" s="69">
        <v>0</v>
      </c>
      <c r="N17" s="68">
        <v>86.676470300000005</v>
      </c>
      <c r="O17" s="68">
        <f t="shared" si="1"/>
        <v>0.97152777854837402</v>
      </c>
      <c r="P17" s="68">
        <v>68.006944498386105</v>
      </c>
      <c r="Q17" s="68">
        <v>100</v>
      </c>
      <c r="R17" s="69">
        <v>0</v>
      </c>
      <c r="S17" s="69">
        <v>0</v>
      </c>
      <c r="T17" s="69">
        <v>100</v>
      </c>
      <c r="U17" s="69">
        <f t="shared" si="2"/>
        <v>0.86705202312138996</v>
      </c>
      <c r="V17" s="69">
        <f t="shared" si="3"/>
        <v>8.6705202312138994</v>
      </c>
      <c r="W17" s="69">
        <v>94.536931747644005</v>
      </c>
      <c r="X17" s="69">
        <v>7</v>
      </c>
      <c r="Y17" s="72"/>
    </row>
    <row r="18" spans="1:25">
      <c r="A18" s="68">
        <v>16</v>
      </c>
      <c r="B18" s="71">
        <v>2023210618</v>
      </c>
      <c r="C18" s="69" t="s">
        <v>53</v>
      </c>
      <c r="D18" s="69" t="s">
        <v>34</v>
      </c>
      <c r="E18" s="68">
        <v>97.204999999999998</v>
      </c>
      <c r="F18" s="68">
        <v>3</v>
      </c>
      <c r="G18" s="69">
        <v>0</v>
      </c>
      <c r="H18" s="68">
        <v>100.205</v>
      </c>
      <c r="I18" s="68">
        <f t="shared" si="0"/>
        <v>0.898208155179677</v>
      </c>
      <c r="J18" s="68">
        <v>17.964163103593499</v>
      </c>
      <c r="K18" s="68">
        <v>86.361110800000006</v>
      </c>
      <c r="L18" s="68">
        <v>0</v>
      </c>
      <c r="M18" s="69">
        <v>0</v>
      </c>
      <c r="N18" s="68">
        <v>86.361110800000006</v>
      </c>
      <c r="O18" s="68">
        <f t="shared" si="1"/>
        <v>0.96799301861388798</v>
      </c>
      <c r="P18" s="68">
        <v>67.759511302972101</v>
      </c>
      <c r="Q18" s="68">
        <v>100</v>
      </c>
      <c r="R18" s="69">
        <v>0</v>
      </c>
      <c r="S18" s="69">
        <v>0</v>
      </c>
      <c r="T18" s="69">
        <v>100</v>
      </c>
      <c r="U18" s="69">
        <f t="shared" si="2"/>
        <v>0.86705202312138996</v>
      </c>
      <c r="V18" s="69">
        <f t="shared" si="3"/>
        <v>8.6705202312138994</v>
      </c>
      <c r="W18" s="69">
        <v>94.394194637779606</v>
      </c>
      <c r="X18" s="69">
        <v>8</v>
      </c>
      <c r="Y18" s="72"/>
    </row>
    <row r="19" spans="1:25">
      <c r="A19" s="68">
        <v>17</v>
      </c>
      <c r="B19" s="71">
        <v>2023210617</v>
      </c>
      <c r="C19" s="69" t="s">
        <v>54</v>
      </c>
      <c r="D19" s="69" t="s">
        <v>34</v>
      </c>
      <c r="E19" s="68">
        <v>97.17</v>
      </c>
      <c r="F19" s="68">
        <v>1.25</v>
      </c>
      <c r="G19" s="69">
        <v>0</v>
      </c>
      <c r="H19" s="68">
        <v>98.42</v>
      </c>
      <c r="I19" s="68">
        <f t="shared" si="0"/>
        <v>0.882207940050735</v>
      </c>
      <c r="J19" s="68">
        <v>17.644158801014701</v>
      </c>
      <c r="K19" s="68">
        <v>86.766666900000004</v>
      </c>
      <c r="L19" s="68">
        <v>0</v>
      </c>
      <c r="M19" s="69">
        <v>0</v>
      </c>
      <c r="N19" s="68">
        <v>86.766666900000004</v>
      </c>
      <c r="O19" s="68">
        <f t="shared" si="1"/>
        <v>0.97253876229202796</v>
      </c>
      <c r="P19" s="68">
        <v>68.077713360441905</v>
      </c>
      <c r="Q19" s="68">
        <v>100</v>
      </c>
      <c r="R19" s="69">
        <v>0</v>
      </c>
      <c r="S19" s="69">
        <v>0</v>
      </c>
      <c r="T19" s="69">
        <v>100</v>
      </c>
      <c r="U19" s="69">
        <f t="shared" si="2"/>
        <v>0.86705202312138996</v>
      </c>
      <c r="V19" s="69">
        <f t="shared" si="3"/>
        <v>8.6705202312138994</v>
      </c>
      <c r="W19" s="69">
        <v>94.392392392670502</v>
      </c>
      <c r="X19" s="69">
        <v>9</v>
      </c>
      <c r="Y19" s="72"/>
    </row>
    <row r="20" spans="1:25">
      <c r="A20" s="68">
        <v>18</v>
      </c>
      <c r="B20" s="71">
        <v>2023210600</v>
      </c>
      <c r="C20" s="69" t="s">
        <v>55</v>
      </c>
      <c r="D20" s="69" t="s">
        <v>34</v>
      </c>
      <c r="E20" s="68">
        <v>97.38</v>
      </c>
      <c r="F20" s="68">
        <v>13.3</v>
      </c>
      <c r="G20" s="69">
        <v>0</v>
      </c>
      <c r="H20" s="68">
        <v>110.68</v>
      </c>
      <c r="I20" s="68">
        <f t="shared" si="0"/>
        <v>0.99210297505400602</v>
      </c>
      <c r="J20" s="68">
        <v>19.842059501080101</v>
      </c>
      <c r="K20" s="68">
        <v>81.567058700000004</v>
      </c>
      <c r="L20" s="68">
        <v>1.5</v>
      </c>
      <c r="M20" s="69">
        <v>0</v>
      </c>
      <c r="N20" s="68">
        <v>83.067058700000004</v>
      </c>
      <c r="O20" s="68">
        <f t="shared" si="1"/>
        <v>0.93107108226762203</v>
      </c>
      <c r="P20" s="68">
        <v>65.174975758733495</v>
      </c>
      <c r="Q20" s="68">
        <v>100</v>
      </c>
      <c r="R20" s="69">
        <v>8</v>
      </c>
      <c r="S20" s="69">
        <v>0</v>
      </c>
      <c r="T20" s="69">
        <v>108</v>
      </c>
      <c r="U20" s="69">
        <f t="shared" si="2"/>
        <v>0.93641618497110102</v>
      </c>
      <c r="V20" s="69">
        <f t="shared" si="3"/>
        <v>9.3641618497110102</v>
      </c>
      <c r="W20" s="69">
        <v>94.381197109524607</v>
      </c>
      <c r="X20" s="69">
        <v>10</v>
      </c>
      <c r="Y20" s="72"/>
    </row>
    <row r="21" spans="1:25">
      <c r="A21" s="68">
        <v>19</v>
      </c>
      <c r="B21" s="71">
        <v>2023210506</v>
      </c>
      <c r="C21" s="69" t="s">
        <v>56</v>
      </c>
      <c r="D21" s="69" t="s">
        <v>34</v>
      </c>
      <c r="E21" s="68">
        <v>97.120999999999995</v>
      </c>
      <c r="F21" s="68">
        <v>9</v>
      </c>
      <c r="G21" s="69">
        <v>0</v>
      </c>
      <c r="H21" s="68">
        <v>106.121</v>
      </c>
      <c r="I21" s="68">
        <f t="shared" si="0"/>
        <v>0.951237439607031</v>
      </c>
      <c r="J21" s="68">
        <v>19.024748792140599</v>
      </c>
      <c r="K21" s="68">
        <v>84.812222300000002</v>
      </c>
      <c r="L21" s="68">
        <v>0</v>
      </c>
      <c r="M21" s="69">
        <v>0</v>
      </c>
      <c r="N21" s="68">
        <v>84.812222300000002</v>
      </c>
      <c r="O21" s="68">
        <f t="shared" si="1"/>
        <v>0.95063204165652104</v>
      </c>
      <c r="P21" s="68">
        <v>66.544242915956502</v>
      </c>
      <c r="Q21" s="68">
        <v>100</v>
      </c>
      <c r="R21" s="69">
        <v>0</v>
      </c>
      <c r="S21" s="69">
        <v>0</v>
      </c>
      <c r="T21" s="69">
        <v>100</v>
      </c>
      <c r="U21" s="69">
        <f t="shared" si="2"/>
        <v>0.86705202312138996</v>
      </c>
      <c r="V21" s="69">
        <f t="shared" si="3"/>
        <v>8.6705202312138994</v>
      </c>
      <c r="W21" s="69">
        <v>94.239511939311001</v>
      </c>
      <c r="X21" s="69">
        <v>11</v>
      </c>
      <c r="Y21" s="72"/>
    </row>
    <row r="22" spans="1:25">
      <c r="A22" s="68">
        <v>20</v>
      </c>
      <c r="B22" s="71">
        <v>2023210609</v>
      </c>
      <c r="C22" s="69" t="s">
        <v>57</v>
      </c>
      <c r="D22" s="69" t="s">
        <v>34</v>
      </c>
      <c r="E22" s="68">
        <v>97.135000000000005</v>
      </c>
      <c r="F22" s="68">
        <v>8</v>
      </c>
      <c r="G22" s="69">
        <v>0</v>
      </c>
      <c r="H22" s="68">
        <v>105.13500000000001</v>
      </c>
      <c r="I22" s="68">
        <f t="shared" si="0"/>
        <v>0.94239922553580502</v>
      </c>
      <c r="J22" s="68">
        <v>18.847984510716099</v>
      </c>
      <c r="K22" s="68">
        <v>85.02</v>
      </c>
      <c r="L22" s="68">
        <v>0</v>
      </c>
      <c r="M22" s="69">
        <v>0</v>
      </c>
      <c r="N22" s="68">
        <v>85.02</v>
      </c>
      <c r="O22" s="68">
        <f t="shared" si="1"/>
        <v>0.95296095291253102</v>
      </c>
      <c r="P22" s="68">
        <v>66.707266703877195</v>
      </c>
      <c r="Q22" s="68">
        <v>100</v>
      </c>
      <c r="R22" s="69">
        <v>0</v>
      </c>
      <c r="S22" s="69">
        <v>0</v>
      </c>
      <c r="T22" s="69">
        <v>100</v>
      </c>
      <c r="U22" s="69">
        <f t="shared" si="2"/>
        <v>0.86705202312138996</v>
      </c>
      <c r="V22" s="69">
        <f t="shared" si="3"/>
        <v>8.6705202312138994</v>
      </c>
      <c r="W22" s="69">
        <v>94.225771445807197</v>
      </c>
      <c r="X22" s="69">
        <v>12</v>
      </c>
      <c r="Y22" s="72"/>
    </row>
    <row r="23" spans="1:25">
      <c r="A23" s="68">
        <v>21</v>
      </c>
      <c r="B23" s="71">
        <v>2023210505</v>
      </c>
      <c r="C23" s="69" t="s">
        <v>58</v>
      </c>
      <c r="D23" s="69" t="s">
        <v>34</v>
      </c>
      <c r="E23" s="68">
        <v>97.051000000000002</v>
      </c>
      <c r="F23" s="68">
        <v>10.25</v>
      </c>
      <c r="G23" s="69">
        <v>0</v>
      </c>
      <c r="H23" s="68">
        <v>107.301</v>
      </c>
      <c r="I23" s="68">
        <f t="shared" si="0"/>
        <v>0.96181461263344703</v>
      </c>
      <c r="J23" s="68">
        <v>19.2362922526689</v>
      </c>
      <c r="K23" s="68">
        <v>82.996666899999994</v>
      </c>
      <c r="L23" s="68">
        <v>0</v>
      </c>
      <c r="M23" s="69">
        <v>0</v>
      </c>
      <c r="N23" s="68">
        <v>82.996666899999994</v>
      </c>
      <c r="O23" s="68">
        <f t="shared" si="1"/>
        <v>0.93028208395186995</v>
      </c>
      <c r="P23" s="68">
        <v>65.119745876630901</v>
      </c>
      <c r="Q23" s="68">
        <v>100</v>
      </c>
      <c r="R23" s="69">
        <v>0</v>
      </c>
      <c r="S23" s="69">
        <v>0</v>
      </c>
      <c r="T23" s="69">
        <v>100</v>
      </c>
      <c r="U23" s="69">
        <f t="shared" si="2"/>
        <v>0.86705202312138996</v>
      </c>
      <c r="V23" s="69">
        <f t="shared" si="3"/>
        <v>8.6705202312138994</v>
      </c>
      <c r="W23" s="69">
        <v>93.026558360513704</v>
      </c>
      <c r="X23" s="69">
        <v>13</v>
      </c>
      <c r="Y23" s="72"/>
    </row>
    <row r="24" spans="1:25">
      <c r="A24" s="68">
        <v>22</v>
      </c>
      <c r="B24" s="71">
        <v>2023210577</v>
      </c>
      <c r="C24" s="69" t="s">
        <v>59</v>
      </c>
      <c r="D24" s="69" t="s">
        <v>34</v>
      </c>
      <c r="E24" s="68">
        <v>97.191000000000003</v>
      </c>
      <c r="F24" s="68">
        <v>1</v>
      </c>
      <c r="G24" s="69">
        <v>0</v>
      </c>
      <c r="H24" s="68">
        <v>98.191000000000003</v>
      </c>
      <c r="I24" s="68">
        <f t="shared" si="0"/>
        <v>0.88015525138713302</v>
      </c>
      <c r="J24" s="68">
        <v>17.6031050277427</v>
      </c>
      <c r="K24" s="68">
        <v>84.924999999999997</v>
      </c>
      <c r="L24" s="68">
        <v>0</v>
      </c>
      <c r="M24" s="69">
        <v>0</v>
      </c>
      <c r="N24" s="68">
        <v>84.924999999999997</v>
      </c>
      <c r="O24" s="68">
        <f t="shared" si="1"/>
        <v>0.95189612945303104</v>
      </c>
      <c r="P24" s="68">
        <v>66.632729061712197</v>
      </c>
      <c r="Q24" s="68">
        <v>100</v>
      </c>
      <c r="R24" s="69">
        <v>0</v>
      </c>
      <c r="S24" s="69">
        <v>0</v>
      </c>
      <c r="T24" s="69">
        <v>100</v>
      </c>
      <c r="U24" s="69">
        <f t="shared" si="2"/>
        <v>0.86705202312138996</v>
      </c>
      <c r="V24" s="69">
        <f t="shared" si="3"/>
        <v>8.6705202312138994</v>
      </c>
      <c r="W24" s="69">
        <v>92.906354320668797</v>
      </c>
      <c r="X24" s="69">
        <v>14</v>
      </c>
      <c r="Y24" s="72"/>
    </row>
    <row r="25" spans="1:25">
      <c r="A25" s="68">
        <v>23</v>
      </c>
      <c r="B25" s="71">
        <v>2023210596</v>
      </c>
      <c r="C25" s="69" t="s">
        <v>60</v>
      </c>
      <c r="D25" s="69" t="s">
        <v>34</v>
      </c>
      <c r="E25" s="68">
        <v>97.135000000000005</v>
      </c>
      <c r="F25" s="68">
        <v>6.15</v>
      </c>
      <c r="G25" s="69">
        <v>0</v>
      </c>
      <c r="H25" s="68">
        <v>103.285</v>
      </c>
      <c r="I25" s="68">
        <f t="shared" si="0"/>
        <v>0.92581636951981405</v>
      </c>
      <c r="J25" s="68">
        <v>18.516327390396299</v>
      </c>
      <c r="K25" s="68">
        <v>83.558823200000006</v>
      </c>
      <c r="L25" s="68">
        <v>0</v>
      </c>
      <c r="M25" s="69">
        <v>0</v>
      </c>
      <c r="N25" s="68">
        <v>83.558823200000006</v>
      </c>
      <c r="O25" s="68">
        <f t="shared" si="1"/>
        <v>0.93658310727971905</v>
      </c>
      <c r="P25" s="68">
        <v>65.560817509580303</v>
      </c>
      <c r="Q25" s="68">
        <v>100</v>
      </c>
      <c r="R25" s="69">
        <v>0</v>
      </c>
      <c r="S25" s="69">
        <v>0</v>
      </c>
      <c r="T25" s="69">
        <v>100</v>
      </c>
      <c r="U25" s="69">
        <f t="shared" si="2"/>
        <v>0.86705202312138996</v>
      </c>
      <c r="V25" s="69">
        <f t="shared" si="3"/>
        <v>8.6705202312138994</v>
      </c>
      <c r="W25" s="69">
        <v>92.747665131190502</v>
      </c>
      <c r="X25" s="69">
        <v>15</v>
      </c>
      <c r="Y25" s="72"/>
    </row>
    <row r="26" spans="1:25">
      <c r="A26" s="68">
        <v>24</v>
      </c>
      <c r="B26" s="71">
        <v>2023210563</v>
      </c>
      <c r="C26" s="69" t="s">
        <v>61</v>
      </c>
      <c r="D26" s="69" t="s">
        <v>34</v>
      </c>
      <c r="E26" s="68">
        <v>97.1</v>
      </c>
      <c r="F26" s="68">
        <v>6.25</v>
      </c>
      <c r="G26" s="69">
        <v>0</v>
      </c>
      <c r="H26" s="68">
        <v>103.35</v>
      </c>
      <c r="I26" s="68">
        <f t="shared" si="0"/>
        <v>0.92639901040686201</v>
      </c>
      <c r="J26" s="68">
        <v>18.527980208137301</v>
      </c>
      <c r="K26" s="68">
        <v>83.527777700000001</v>
      </c>
      <c r="L26" s="68">
        <v>0</v>
      </c>
      <c r="M26" s="69">
        <v>0</v>
      </c>
      <c r="N26" s="68">
        <v>83.527777700000001</v>
      </c>
      <c r="O26" s="68">
        <f t="shared" si="1"/>
        <v>0.93623512857748903</v>
      </c>
      <c r="P26" s="68">
        <v>65.536459000424202</v>
      </c>
      <c r="Q26" s="68">
        <v>100</v>
      </c>
      <c r="R26" s="69">
        <v>0</v>
      </c>
      <c r="S26" s="69">
        <v>0</v>
      </c>
      <c r="T26" s="69">
        <v>100</v>
      </c>
      <c r="U26" s="69">
        <f t="shared" si="2"/>
        <v>0.86705202312138996</v>
      </c>
      <c r="V26" s="69">
        <f t="shared" si="3"/>
        <v>8.6705202312138994</v>
      </c>
      <c r="W26" s="69">
        <v>92.734959439775395</v>
      </c>
      <c r="X26" s="69">
        <v>16</v>
      </c>
      <c r="Y26" s="72"/>
    </row>
    <row r="27" spans="1:25">
      <c r="A27" s="68">
        <v>25</v>
      </c>
      <c r="B27" s="71">
        <v>2023210598</v>
      </c>
      <c r="C27" s="69" t="s">
        <v>62</v>
      </c>
      <c r="D27" s="69" t="s">
        <v>34</v>
      </c>
      <c r="E27" s="68">
        <v>97.120999999999995</v>
      </c>
      <c r="F27" s="68">
        <v>5.75</v>
      </c>
      <c r="G27" s="69">
        <v>0</v>
      </c>
      <c r="H27" s="68">
        <v>102.871</v>
      </c>
      <c r="I27" s="68">
        <f t="shared" si="0"/>
        <v>0.92210539525461399</v>
      </c>
      <c r="J27" s="68">
        <v>18.4421079050923</v>
      </c>
      <c r="K27" s="68">
        <v>83.078823200000002</v>
      </c>
      <c r="L27" s="68">
        <v>0</v>
      </c>
      <c r="M27" s="69">
        <v>0</v>
      </c>
      <c r="N27" s="68">
        <v>83.078823200000002</v>
      </c>
      <c r="O27" s="68">
        <f t="shared" si="1"/>
        <v>0.93120294664224601</v>
      </c>
      <c r="P27" s="68">
        <v>65.184206264957197</v>
      </c>
      <c r="Q27" s="68">
        <v>100</v>
      </c>
      <c r="R27" s="69">
        <v>0</v>
      </c>
      <c r="S27" s="69">
        <v>0</v>
      </c>
      <c r="T27" s="69">
        <v>100</v>
      </c>
      <c r="U27" s="69">
        <f t="shared" si="2"/>
        <v>0.86705202312138996</v>
      </c>
      <c r="V27" s="69">
        <f t="shared" si="3"/>
        <v>8.6705202312138994</v>
      </c>
      <c r="W27" s="69">
        <v>92.296834401263396</v>
      </c>
      <c r="X27" s="69">
        <v>17</v>
      </c>
      <c r="Y27" s="72"/>
    </row>
    <row r="28" spans="1:25">
      <c r="A28" s="68">
        <v>26</v>
      </c>
      <c r="B28" s="71">
        <v>2023210599</v>
      </c>
      <c r="C28" s="69" t="s">
        <v>63</v>
      </c>
      <c r="D28" s="69" t="s">
        <v>34</v>
      </c>
      <c r="E28" s="68">
        <v>97.225999999999999</v>
      </c>
      <c r="F28" s="68">
        <v>12.5</v>
      </c>
      <c r="G28" s="69">
        <v>0</v>
      </c>
      <c r="H28" s="68">
        <v>109.726</v>
      </c>
      <c r="I28" s="68">
        <f t="shared" si="0"/>
        <v>0.98355159957332705</v>
      </c>
      <c r="J28" s="68">
        <v>19.671031991466599</v>
      </c>
      <c r="K28" s="68">
        <v>78.882352900000001</v>
      </c>
      <c r="L28" s="68">
        <v>2</v>
      </c>
      <c r="M28" s="69">
        <v>0</v>
      </c>
      <c r="N28" s="68">
        <v>80.882352900000001</v>
      </c>
      <c r="O28" s="68">
        <f t="shared" si="1"/>
        <v>0.90658344028924598</v>
      </c>
      <c r="P28" s="68">
        <v>63.460840820247199</v>
      </c>
      <c r="Q28" s="68">
        <v>100</v>
      </c>
      <c r="R28" s="69">
        <v>5.6666666666666696</v>
      </c>
      <c r="S28" s="69">
        <v>0</v>
      </c>
      <c r="T28" s="69">
        <v>105.666666666667</v>
      </c>
      <c r="U28" s="69">
        <f t="shared" si="2"/>
        <v>0.91618497109826902</v>
      </c>
      <c r="V28" s="69">
        <f t="shared" si="3"/>
        <v>9.1618497109826897</v>
      </c>
      <c r="W28" s="69">
        <v>92.293722522696399</v>
      </c>
      <c r="X28" s="69">
        <v>18</v>
      </c>
      <c r="Y28" s="72"/>
    </row>
    <row r="29" spans="1:25">
      <c r="A29" s="68">
        <v>27</v>
      </c>
      <c r="B29" s="71">
        <v>2023210619</v>
      </c>
      <c r="C29" s="69" t="s">
        <v>64</v>
      </c>
      <c r="D29" s="69" t="s">
        <v>34</v>
      </c>
      <c r="E29" s="68">
        <v>97.275000000000006</v>
      </c>
      <c r="F29" s="68">
        <v>3.15</v>
      </c>
      <c r="G29" s="69">
        <v>0</v>
      </c>
      <c r="H29" s="68">
        <v>100.425</v>
      </c>
      <c r="I29" s="68">
        <f t="shared" si="0"/>
        <v>0.90018017048968701</v>
      </c>
      <c r="J29" s="68">
        <v>18.003603409793701</v>
      </c>
      <c r="K29" s="68">
        <v>81.466666900000007</v>
      </c>
      <c r="L29" s="68">
        <v>0</v>
      </c>
      <c r="M29" s="69">
        <v>0</v>
      </c>
      <c r="N29" s="68">
        <v>81.466666900000007</v>
      </c>
      <c r="O29" s="68">
        <f t="shared" si="1"/>
        <v>0.91313282191992196</v>
      </c>
      <c r="P29" s="68">
        <v>63.919297534394602</v>
      </c>
      <c r="Q29" s="68">
        <v>100</v>
      </c>
      <c r="R29" s="69">
        <v>15.3333333333333</v>
      </c>
      <c r="S29" s="69">
        <v>0</v>
      </c>
      <c r="T29" s="69">
        <v>115.333333333333</v>
      </c>
      <c r="U29" s="69">
        <f t="shared" si="2"/>
        <v>1</v>
      </c>
      <c r="V29" s="69">
        <f t="shared" si="3"/>
        <v>10</v>
      </c>
      <c r="W29" s="69">
        <v>91.922900944188299</v>
      </c>
      <c r="X29" s="69">
        <v>19</v>
      </c>
      <c r="Y29" s="72"/>
    </row>
    <row r="30" spans="1:25">
      <c r="A30" s="68">
        <v>28</v>
      </c>
      <c r="B30" s="71">
        <v>2023210555</v>
      </c>
      <c r="C30" s="69" t="s">
        <v>65</v>
      </c>
      <c r="D30" s="69" t="s">
        <v>34</v>
      </c>
      <c r="E30" s="68">
        <v>97.064999999999998</v>
      </c>
      <c r="F30" s="68">
        <v>4.6500000000000004</v>
      </c>
      <c r="G30" s="69">
        <v>0</v>
      </c>
      <c r="H30" s="68">
        <v>101.715</v>
      </c>
      <c r="I30" s="68">
        <f t="shared" si="0"/>
        <v>0.91174335117110805</v>
      </c>
      <c r="J30" s="68">
        <v>18.234867023422201</v>
      </c>
      <c r="K30" s="68">
        <v>82.188235500000005</v>
      </c>
      <c r="L30" s="68">
        <v>0</v>
      </c>
      <c r="M30" s="69">
        <v>0</v>
      </c>
      <c r="N30" s="68">
        <v>82.188235500000005</v>
      </c>
      <c r="O30" s="68">
        <f t="shared" si="1"/>
        <v>0.92122064479274901</v>
      </c>
      <c r="P30" s="68">
        <v>64.485445135492498</v>
      </c>
      <c r="Q30" s="68">
        <v>100</v>
      </c>
      <c r="R30" s="69">
        <v>0</v>
      </c>
      <c r="S30" s="69">
        <v>0</v>
      </c>
      <c r="T30" s="69">
        <v>100</v>
      </c>
      <c r="U30" s="69">
        <f t="shared" si="2"/>
        <v>0.86705202312138996</v>
      </c>
      <c r="V30" s="69">
        <f t="shared" si="3"/>
        <v>8.6705202312138994</v>
      </c>
      <c r="W30" s="69">
        <v>91.390832390128494</v>
      </c>
      <c r="X30" s="69">
        <v>20</v>
      </c>
      <c r="Y30" s="72"/>
    </row>
    <row r="31" spans="1:25">
      <c r="A31" s="68">
        <v>29</v>
      </c>
      <c r="B31" s="71">
        <v>2023210547</v>
      </c>
      <c r="C31" s="69" t="s">
        <v>66</v>
      </c>
      <c r="D31" s="69" t="s">
        <v>34</v>
      </c>
      <c r="E31" s="68">
        <v>97.156000000000006</v>
      </c>
      <c r="F31" s="68">
        <v>0</v>
      </c>
      <c r="G31" s="69">
        <v>0</v>
      </c>
      <c r="H31" s="68">
        <v>97.156000000000006</v>
      </c>
      <c r="I31" s="68">
        <f t="shared" si="0"/>
        <v>0.87087781572413303</v>
      </c>
      <c r="J31" s="68">
        <v>17.417556314482699</v>
      </c>
      <c r="K31" s="68">
        <v>82.816667899999999</v>
      </c>
      <c r="L31" s="68">
        <v>0</v>
      </c>
      <c r="M31" s="69">
        <v>0</v>
      </c>
      <c r="N31" s="68">
        <v>82.816667899999999</v>
      </c>
      <c r="O31" s="68">
        <f t="shared" si="1"/>
        <v>0.92826453492148497</v>
      </c>
      <c r="P31" s="68">
        <v>64.978517444503893</v>
      </c>
      <c r="Q31" s="68">
        <v>100</v>
      </c>
      <c r="R31" s="69">
        <v>0</v>
      </c>
      <c r="S31" s="69">
        <v>0</v>
      </c>
      <c r="T31" s="69">
        <v>100</v>
      </c>
      <c r="U31" s="69">
        <f t="shared" si="2"/>
        <v>0.86705202312138996</v>
      </c>
      <c r="V31" s="69">
        <f t="shared" si="3"/>
        <v>8.6705202312138994</v>
      </c>
      <c r="W31" s="69">
        <v>91.066593990200502</v>
      </c>
      <c r="X31" s="69">
        <v>21</v>
      </c>
      <c r="Y31" s="72"/>
    </row>
    <row r="32" spans="1:25">
      <c r="A32" s="68">
        <v>30</v>
      </c>
      <c r="B32" s="71">
        <v>2023210612</v>
      </c>
      <c r="C32" s="69" t="s">
        <v>67</v>
      </c>
      <c r="D32" s="69" t="s">
        <v>34</v>
      </c>
      <c r="E32" s="68">
        <v>97.225999999999999</v>
      </c>
      <c r="F32" s="68">
        <v>4</v>
      </c>
      <c r="G32" s="69">
        <v>0</v>
      </c>
      <c r="H32" s="68">
        <v>101.226</v>
      </c>
      <c r="I32" s="68">
        <f t="shared" si="0"/>
        <v>0.90736009895931402</v>
      </c>
      <c r="J32" s="68">
        <v>18.147201979186299</v>
      </c>
      <c r="K32" s="68">
        <v>81.733333099999996</v>
      </c>
      <c r="L32" s="68">
        <v>0</v>
      </c>
      <c r="M32" s="69">
        <v>0</v>
      </c>
      <c r="N32" s="68">
        <v>81.733333099999996</v>
      </c>
      <c r="O32" s="68">
        <f t="shared" si="1"/>
        <v>0.91612179482113998</v>
      </c>
      <c r="P32" s="68">
        <v>64.128525637479797</v>
      </c>
      <c r="Q32" s="68">
        <v>100</v>
      </c>
      <c r="R32" s="69">
        <v>0</v>
      </c>
      <c r="S32" s="69">
        <v>0</v>
      </c>
      <c r="T32" s="69">
        <v>100</v>
      </c>
      <c r="U32" s="69">
        <f t="shared" si="2"/>
        <v>0.86705202312138996</v>
      </c>
      <c r="V32" s="69">
        <f t="shared" si="3"/>
        <v>8.6705202312138994</v>
      </c>
      <c r="W32" s="69">
        <v>90.946247847880002</v>
      </c>
      <c r="X32" s="69">
        <v>22</v>
      </c>
      <c r="Y32" s="72"/>
    </row>
    <row r="33" spans="1:25">
      <c r="A33" s="68">
        <v>31</v>
      </c>
      <c r="B33" s="71">
        <v>2023210558</v>
      </c>
      <c r="C33" s="69" t="s">
        <v>68</v>
      </c>
      <c r="D33" s="69" t="s">
        <v>34</v>
      </c>
      <c r="E33" s="68">
        <v>97.31</v>
      </c>
      <c r="F33" s="68">
        <v>13.6</v>
      </c>
      <c r="G33" s="69">
        <v>0</v>
      </c>
      <c r="H33" s="68">
        <v>110.91</v>
      </c>
      <c r="I33" s="68">
        <f t="shared" si="0"/>
        <v>0.99416462742356204</v>
      </c>
      <c r="J33" s="68">
        <v>19.8832925484712</v>
      </c>
      <c r="K33" s="68">
        <v>79.400000000000006</v>
      </c>
      <c r="L33" s="68">
        <v>0</v>
      </c>
      <c r="M33" s="69">
        <v>0</v>
      </c>
      <c r="N33" s="68">
        <v>79.400000000000006</v>
      </c>
      <c r="O33" s="68">
        <f t="shared" si="1"/>
        <v>0.88996823878210995</v>
      </c>
      <c r="P33" s="68">
        <v>62.297776714747698</v>
      </c>
      <c r="Q33" s="68">
        <v>100</v>
      </c>
      <c r="R33" s="69">
        <v>0</v>
      </c>
      <c r="S33" s="69">
        <v>0</v>
      </c>
      <c r="T33" s="69">
        <v>100</v>
      </c>
      <c r="U33" s="69">
        <f t="shared" si="2"/>
        <v>0.86705202312138996</v>
      </c>
      <c r="V33" s="69">
        <f t="shared" si="3"/>
        <v>8.6705202312138994</v>
      </c>
      <c r="W33" s="69">
        <v>90.851589494432801</v>
      </c>
      <c r="X33" s="69">
        <v>23</v>
      </c>
      <c r="Y33" s="72"/>
    </row>
    <row r="34" spans="1:25">
      <c r="A34" s="68">
        <v>32</v>
      </c>
      <c r="B34" s="71">
        <v>2023210523</v>
      </c>
      <c r="C34" s="69" t="s">
        <v>69</v>
      </c>
      <c r="D34" s="69" t="s">
        <v>34</v>
      </c>
      <c r="E34" s="68">
        <v>97.204999999999998</v>
      </c>
      <c r="F34" s="68">
        <v>5.75</v>
      </c>
      <c r="G34" s="69">
        <v>0</v>
      </c>
      <c r="H34" s="68">
        <v>102.955</v>
      </c>
      <c r="I34" s="68">
        <f t="shared" si="0"/>
        <v>0.92285834655480004</v>
      </c>
      <c r="J34" s="68">
        <v>18.457166931096001</v>
      </c>
      <c r="K34" s="68">
        <v>80.88</v>
      </c>
      <c r="L34" s="68">
        <v>0</v>
      </c>
      <c r="M34" s="69">
        <v>0</v>
      </c>
      <c r="N34" s="68">
        <v>80.88</v>
      </c>
      <c r="O34" s="68">
        <f t="shared" si="1"/>
        <v>0.90655706741432096</v>
      </c>
      <c r="P34" s="68">
        <v>63.458994719002398</v>
      </c>
      <c r="Q34" s="68">
        <v>100</v>
      </c>
      <c r="R34" s="69">
        <v>0</v>
      </c>
      <c r="S34" s="69">
        <v>0</v>
      </c>
      <c r="T34" s="69">
        <v>100</v>
      </c>
      <c r="U34" s="69">
        <f t="shared" si="2"/>
        <v>0.86705202312138996</v>
      </c>
      <c r="V34" s="69">
        <f t="shared" si="3"/>
        <v>8.6705202312138994</v>
      </c>
      <c r="W34" s="69">
        <v>90.586681881312401</v>
      </c>
      <c r="X34" s="69">
        <v>24</v>
      </c>
      <c r="Y34" s="72"/>
    </row>
    <row r="35" spans="1:25">
      <c r="A35" s="68">
        <v>33</v>
      </c>
      <c r="B35" s="71">
        <v>2023210607</v>
      </c>
      <c r="C35" s="69" t="s">
        <v>70</v>
      </c>
      <c r="D35" s="69" t="s">
        <v>34</v>
      </c>
      <c r="E35" s="68">
        <v>97.016000000000005</v>
      </c>
      <c r="F35" s="68">
        <v>5</v>
      </c>
      <c r="G35" s="69">
        <v>0</v>
      </c>
      <c r="H35" s="68">
        <v>102.01600000000001</v>
      </c>
      <c r="I35" s="68">
        <f t="shared" si="0"/>
        <v>0.91444142666343997</v>
      </c>
      <c r="J35" s="68">
        <v>18.288828533268799</v>
      </c>
      <c r="K35" s="68">
        <v>80.98</v>
      </c>
      <c r="L35" s="68">
        <v>0</v>
      </c>
      <c r="M35" s="69">
        <v>0</v>
      </c>
      <c r="N35" s="68">
        <v>80.98</v>
      </c>
      <c r="O35" s="68">
        <f t="shared" si="1"/>
        <v>0.90767793421379395</v>
      </c>
      <c r="P35" s="68">
        <v>63.537455394965598</v>
      </c>
      <c r="Q35" s="68">
        <v>100</v>
      </c>
      <c r="R35" s="69">
        <v>0</v>
      </c>
      <c r="S35" s="69">
        <v>0</v>
      </c>
      <c r="T35" s="69">
        <v>100</v>
      </c>
      <c r="U35" s="69">
        <f t="shared" si="2"/>
        <v>0.86705202312138996</v>
      </c>
      <c r="V35" s="69">
        <f t="shared" si="3"/>
        <v>8.6705202312138994</v>
      </c>
      <c r="W35" s="69">
        <v>90.496804159448303</v>
      </c>
      <c r="X35" s="69">
        <v>25</v>
      </c>
      <c r="Y35" s="72"/>
    </row>
    <row r="36" spans="1:25">
      <c r="A36" s="68">
        <v>34</v>
      </c>
      <c r="B36" s="71">
        <v>2023210597</v>
      </c>
      <c r="C36" s="69" t="s">
        <v>71</v>
      </c>
      <c r="D36" s="69" t="s">
        <v>34</v>
      </c>
      <c r="E36" s="68">
        <v>97.120999999999995</v>
      </c>
      <c r="F36" s="68">
        <v>5.5</v>
      </c>
      <c r="G36" s="69">
        <v>0</v>
      </c>
      <c r="H36" s="68">
        <v>102.621</v>
      </c>
      <c r="I36" s="68">
        <f t="shared" si="0"/>
        <v>0.91986446876596695</v>
      </c>
      <c r="J36" s="68">
        <v>18.3972893753193</v>
      </c>
      <c r="K36" s="68">
        <v>80.820588400000005</v>
      </c>
      <c r="L36" s="68">
        <v>0</v>
      </c>
      <c r="M36" s="69">
        <v>0</v>
      </c>
      <c r="N36" s="68">
        <v>80.820588400000005</v>
      </c>
      <c r="O36" s="68">
        <f t="shared" si="1"/>
        <v>0.90589114251488501</v>
      </c>
      <c r="P36" s="68">
        <v>63.412379976041898</v>
      </c>
      <c r="Q36" s="68">
        <v>100</v>
      </c>
      <c r="R36" s="69">
        <v>0</v>
      </c>
      <c r="S36" s="69">
        <v>0</v>
      </c>
      <c r="T36" s="69">
        <v>100</v>
      </c>
      <c r="U36" s="69">
        <f t="shared" si="2"/>
        <v>0.86705202312138996</v>
      </c>
      <c r="V36" s="69">
        <f t="shared" si="3"/>
        <v>8.6705202312138994</v>
      </c>
      <c r="W36" s="69">
        <v>90.480189582575207</v>
      </c>
      <c r="X36" s="69">
        <v>26</v>
      </c>
      <c r="Y36" s="72"/>
    </row>
    <row r="37" spans="1:25">
      <c r="A37" s="68">
        <v>35</v>
      </c>
      <c r="B37" s="71">
        <v>2023210524</v>
      </c>
      <c r="C37" s="69" t="s">
        <v>72</v>
      </c>
      <c r="D37" s="69" t="s">
        <v>34</v>
      </c>
      <c r="E37" s="68">
        <v>97.156000000000006</v>
      </c>
      <c r="F37" s="68">
        <v>8</v>
      </c>
      <c r="G37" s="69">
        <v>0</v>
      </c>
      <c r="H37" s="68">
        <v>105.15600000000001</v>
      </c>
      <c r="I37" s="68">
        <f t="shared" si="0"/>
        <v>0.94258746336085197</v>
      </c>
      <c r="J37" s="68">
        <v>18.851749267216999</v>
      </c>
      <c r="K37" s="68">
        <v>80.19</v>
      </c>
      <c r="L37" s="68">
        <v>0</v>
      </c>
      <c r="M37" s="69">
        <v>0</v>
      </c>
      <c r="N37" s="68">
        <v>80.19</v>
      </c>
      <c r="O37" s="68">
        <f t="shared" si="1"/>
        <v>0.89882308649795195</v>
      </c>
      <c r="P37" s="68">
        <v>62.917616054856701</v>
      </c>
      <c r="Q37" s="68">
        <v>100</v>
      </c>
      <c r="R37" s="69">
        <v>0</v>
      </c>
      <c r="S37" s="69">
        <v>0</v>
      </c>
      <c r="T37" s="69">
        <v>100</v>
      </c>
      <c r="U37" s="69">
        <f t="shared" si="2"/>
        <v>0.86705202312138996</v>
      </c>
      <c r="V37" s="69">
        <f t="shared" si="3"/>
        <v>8.6705202312138994</v>
      </c>
      <c r="W37" s="69">
        <v>90.439885553287596</v>
      </c>
      <c r="X37" s="69">
        <v>27</v>
      </c>
      <c r="Y37" s="72"/>
    </row>
    <row r="38" spans="1:25">
      <c r="A38" s="68">
        <v>36</v>
      </c>
      <c r="B38" s="71">
        <v>2023210534</v>
      </c>
      <c r="C38" s="69" t="s">
        <v>73</v>
      </c>
      <c r="D38" s="69" t="s">
        <v>34</v>
      </c>
      <c r="E38" s="68">
        <v>97.085999999999999</v>
      </c>
      <c r="F38" s="68">
        <v>0</v>
      </c>
      <c r="G38" s="69">
        <v>0</v>
      </c>
      <c r="H38" s="68">
        <v>97.085999999999999</v>
      </c>
      <c r="I38" s="68">
        <f t="shared" si="0"/>
        <v>0.87025035630731196</v>
      </c>
      <c r="J38" s="68">
        <v>17.405007126146199</v>
      </c>
      <c r="K38" s="68">
        <v>81.866666899999998</v>
      </c>
      <c r="L38" s="68">
        <v>0</v>
      </c>
      <c r="M38" s="69">
        <v>0</v>
      </c>
      <c r="N38" s="68">
        <v>81.866666899999998</v>
      </c>
      <c r="O38" s="68">
        <f t="shared" si="1"/>
        <v>0.91761628911781701</v>
      </c>
      <c r="P38" s="68">
        <v>64.233140238247202</v>
      </c>
      <c r="Q38" s="68">
        <v>100</v>
      </c>
      <c r="R38" s="69">
        <v>0</v>
      </c>
      <c r="S38" s="69">
        <v>0</v>
      </c>
      <c r="T38" s="69">
        <v>100</v>
      </c>
      <c r="U38" s="69">
        <f t="shared" si="2"/>
        <v>0.86705202312138996</v>
      </c>
      <c r="V38" s="69">
        <f t="shared" si="3"/>
        <v>8.6705202312138994</v>
      </c>
      <c r="W38" s="69">
        <v>90.308667595607304</v>
      </c>
      <c r="X38" s="69">
        <v>28</v>
      </c>
      <c r="Y38" s="72"/>
    </row>
    <row r="39" spans="1:25">
      <c r="A39" s="68">
        <v>37</v>
      </c>
      <c r="B39" s="71">
        <v>2023210610</v>
      </c>
      <c r="C39" s="69" t="s">
        <v>74</v>
      </c>
      <c r="D39" s="69" t="s">
        <v>34</v>
      </c>
      <c r="E39" s="68">
        <v>97.225999999999999</v>
      </c>
      <c r="F39" s="68">
        <v>2.75</v>
      </c>
      <c r="G39" s="69">
        <v>0</v>
      </c>
      <c r="H39" s="68">
        <v>99.975999999999999</v>
      </c>
      <c r="I39" s="68">
        <f t="shared" si="0"/>
        <v>0.89615546651607603</v>
      </c>
      <c r="J39" s="68">
        <v>17.923109330321498</v>
      </c>
      <c r="K39" s="68">
        <v>80.59</v>
      </c>
      <c r="L39" s="68">
        <v>0</v>
      </c>
      <c r="M39" s="69">
        <v>0</v>
      </c>
      <c r="N39" s="68">
        <v>80.59</v>
      </c>
      <c r="O39" s="68">
        <f t="shared" si="1"/>
        <v>0.903306553695847</v>
      </c>
      <c r="P39" s="68">
        <v>63.231458758709302</v>
      </c>
      <c r="Q39" s="68">
        <v>100</v>
      </c>
      <c r="R39" s="69">
        <v>0</v>
      </c>
      <c r="S39" s="69">
        <v>0</v>
      </c>
      <c r="T39" s="69">
        <v>100</v>
      </c>
      <c r="U39" s="69">
        <f t="shared" si="2"/>
        <v>0.86705202312138996</v>
      </c>
      <c r="V39" s="69">
        <f t="shared" si="3"/>
        <v>8.6705202312138994</v>
      </c>
      <c r="W39" s="69">
        <v>89.825088320244703</v>
      </c>
      <c r="X39" s="69">
        <v>29</v>
      </c>
      <c r="Y39" s="72"/>
    </row>
    <row r="40" spans="1:25">
      <c r="A40" s="68">
        <v>38</v>
      </c>
      <c r="B40" s="71">
        <v>2023210562</v>
      </c>
      <c r="C40" s="69" t="s">
        <v>75</v>
      </c>
      <c r="D40" s="69" t="s">
        <v>34</v>
      </c>
      <c r="E40" s="68">
        <v>97.17</v>
      </c>
      <c r="F40" s="68">
        <v>0</v>
      </c>
      <c r="G40" s="69">
        <v>0</v>
      </c>
      <c r="H40" s="68">
        <v>97.17</v>
      </c>
      <c r="I40" s="68">
        <f t="shared" si="0"/>
        <v>0.871003307607497</v>
      </c>
      <c r="J40" s="68">
        <v>17.4200661521499</v>
      </c>
      <c r="K40" s="68">
        <v>80.466666799999999</v>
      </c>
      <c r="L40" s="68">
        <v>0</v>
      </c>
      <c r="M40" s="69">
        <v>0</v>
      </c>
      <c r="N40" s="68">
        <v>80.466666799999999</v>
      </c>
      <c r="O40" s="68">
        <f t="shared" si="1"/>
        <v>0.90192415280431804</v>
      </c>
      <c r="P40" s="68">
        <v>63.1346906963023</v>
      </c>
      <c r="Q40" s="68">
        <v>100</v>
      </c>
      <c r="R40" s="69">
        <v>0</v>
      </c>
      <c r="S40" s="69">
        <v>0</v>
      </c>
      <c r="T40" s="69">
        <v>100</v>
      </c>
      <c r="U40" s="69">
        <f t="shared" si="2"/>
        <v>0.86705202312138996</v>
      </c>
      <c r="V40" s="69">
        <f t="shared" si="3"/>
        <v>8.6705202312138994</v>
      </c>
      <c r="W40" s="69">
        <v>89.2252770796661</v>
      </c>
      <c r="X40" s="69">
        <v>30</v>
      </c>
      <c r="Y40" s="72"/>
    </row>
    <row r="41" spans="1:25">
      <c r="A41" s="68">
        <v>39</v>
      </c>
      <c r="B41" s="71">
        <v>2023210594</v>
      </c>
      <c r="C41" s="69" t="s">
        <v>76</v>
      </c>
      <c r="D41" s="69" t="s">
        <v>34</v>
      </c>
      <c r="E41" s="68">
        <v>97.016000000000005</v>
      </c>
      <c r="F41" s="68">
        <v>0</v>
      </c>
      <c r="G41" s="69">
        <v>0</v>
      </c>
      <c r="H41" s="68">
        <v>97.016000000000005</v>
      </c>
      <c r="I41" s="68">
        <f t="shared" si="0"/>
        <v>0.86962289689048999</v>
      </c>
      <c r="J41" s="68">
        <v>17.392457937809802</v>
      </c>
      <c r="K41" s="68">
        <v>80.400000000000006</v>
      </c>
      <c r="L41" s="68">
        <v>0</v>
      </c>
      <c r="M41" s="69">
        <v>0</v>
      </c>
      <c r="N41" s="68">
        <v>80.400000000000006</v>
      </c>
      <c r="O41" s="68">
        <f t="shared" si="1"/>
        <v>0.90117690677684703</v>
      </c>
      <c r="P41" s="68">
        <v>63.082383474379299</v>
      </c>
      <c r="Q41" s="68">
        <v>100</v>
      </c>
      <c r="R41" s="69">
        <v>0</v>
      </c>
      <c r="S41" s="69">
        <v>0</v>
      </c>
      <c r="T41" s="69">
        <v>100</v>
      </c>
      <c r="U41" s="69">
        <f t="shared" si="2"/>
        <v>0.86705202312138996</v>
      </c>
      <c r="V41" s="69">
        <f t="shared" si="3"/>
        <v>8.6705202312138994</v>
      </c>
      <c r="W41" s="69">
        <v>89.145361643403007</v>
      </c>
      <c r="X41" s="69">
        <v>31</v>
      </c>
      <c r="Y41" s="72"/>
    </row>
    <row r="42" spans="1:25">
      <c r="A42" s="68">
        <v>40</v>
      </c>
      <c r="B42" s="71">
        <v>2023210574</v>
      </c>
      <c r="C42" s="69" t="s">
        <v>77</v>
      </c>
      <c r="D42" s="69" t="s">
        <v>34</v>
      </c>
      <c r="E42" s="68">
        <v>97.31</v>
      </c>
      <c r="F42" s="68">
        <v>11.3</v>
      </c>
      <c r="G42" s="69">
        <v>0</v>
      </c>
      <c r="H42" s="68">
        <v>108.61</v>
      </c>
      <c r="I42" s="68">
        <f t="shared" si="0"/>
        <v>0.97354810372800504</v>
      </c>
      <c r="J42" s="68">
        <v>19.470962074560099</v>
      </c>
      <c r="K42" s="68">
        <v>77.568421200000003</v>
      </c>
      <c r="L42" s="68">
        <v>0</v>
      </c>
      <c r="M42" s="69">
        <v>0</v>
      </c>
      <c r="N42" s="68">
        <v>77.568421200000003</v>
      </c>
      <c r="O42" s="68">
        <f t="shared" si="1"/>
        <v>0.86943868010671099</v>
      </c>
      <c r="P42" s="68">
        <v>60.860707607469799</v>
      </c>
      <c r="Q42" s="68">
        <v>100</v>
      </c>
      <c r="R42" s="69">
        <v>0</v>
      </c>
      <c r="S42" s="69">
        <v>0</v>
      </c>
      <c r="T42" s="69">
        <v>100</v>
      </c>
      <c r="U42" s="69">
        <f t="shared" si="2"/>
        <v>0.86705202312138996</v>
      </c>
      <c r="V42" s="69">
        <f t="shared" si="3"/>
        <v>8.6705202312138994</v>
      </c>
      <c r="W42" s="69">
        <v>89.002189913243797</v>
      </c>
      <c r="X42" s="69">
        <v>32</v>
      </c>
      <c r="Y42" s="72"/>
    </row>
    <row r="43" spans="1:25">
      <c r="A43" s="68">
        <v>41</v>
      </c>
      <c r="B43" s="71">
        <v>2023210554</v>
      </c>
      <c r="C43" s="69" t="s">
        <v>78</v>
      </c>
      <c r="D43" s="69" t="s">
        <v>34</v>
      </c>
      <c r="E43" s="68">
        <v>97.135000000000005</v>
      </c>
      <c r="F43" s="68">
        <v>0.5</v>
      </c>
      <c r="G43" s="69">
        <v>0</v>
      </c>
      <c r="H43" s="68">
        <v>97.635000000000005</v>
      </c>
      <c r="I43" s="68">
        <f t="shared" si="0"/>
        <v>0.87517143087638105</v>
      </c>
      <c r="J43" s="68">
        <v>17.5034286175276</v>
      </c>
      <c r="K43" s="68">
        <v>77.164705799999993</v>
      </c>
      <c r="L43" s="68">
        <v>1.875</v>
      </c>
      <c r="M43" s="69">
        <v>0</v>
      </c>
      <c r="N43" s="68">
        <v>79.039705799999993</v>
      </c>
      <c r="O43" s="68">
        <f t="shared" si="1"/>
        <v>0.88592982071388104</v>
      </c>
      <c r="P43" s="68">
        <v>62.015087449971602</v>
      </c>
      <c r="Q43" s="68">
        <v>100</v>
      </c>
      <c r="R43" s="69">
        <v>0</v>
      </c>
      <c r="S43" s="69">
        <v>0</v>
      </c>
      <c r="T43" s="69">
        <v>100</v>
      </c>
      <c r="U43" s="69">
        <f t="shared" si="2"/>
        <v>0.86705202312138996</v>
      </c>
      <c r="V43" s="69">
        <f t="shared" si="3"/>
        <v>8.6705202312138994</v>
      </c>
      <c r="W43" s="69">
        <v>88.189036298713205</v>
      </c>
      <c r="X43" s="69">
        <v>33</v>
      </c>
      <c r="Y43" s="72"/>
    </row>
    <row r="44" spans="1:25">
      <c r="A44" s="68">
        <v>42</v>
      </c>
      <c r="B44" s="71">
        <v>2023210614</v>
      </c>
      <c r="C44" s="69" t="s">
        <v>79</v>
      </c>
      <c r="D44" s="69" t="s">
        <v>34</v>
      </c>
      <c r="E44" s="68">
        <v>97.135000000000005</v>
      </c>
      <c r="F44" s="68">
        <v>5.15</v>
      </c>
      <c r="G44" s="69">
        <v>0</v>
      </c>
      <c r="H44" s="68">
        <v>102.285</v>
      </c>
      <c r="I44" s="68">
        <f t="shared" si="0"/>
        <v>0.91685266356522399</v>
      </c>
      <c r="J44" s="68">
        <v>18.337053271304502</v>
      </c>
      <c r="K44" s="68">
        <v>77.417647099999996</v>
      </c>
      <c r="L44" s="68">
        <v>0</v>
      </c>
      <c r="M44" s="69">
        <v>0</v>
      </c>
      <c r="N44" s="68">
        <v>77.417647099999996</v>
      </c>
      <c r="O44" s="68">
        <f t="shared" si="1"/>
        <v>0.867748703277606</v>
      </c>
      <c r="P44" s="68">
        <v>60.742409229432397</v>
      </c>
      <c r="Q44" s="68">
        <v>100</v>
      </c>
      <c r="R44" s="69">
        <v>0</v>
      </c>
      <c r="S44" s="69">
        <v>0</v>
      </c>
      <c r="T44" s="69">
        <v>100</v>
      </c>
      <c r="U44" s="69">
        <f t="shared" si="2"/>
        <v>0.86705202312138996</v>
      </c>
      <c r="V44" s="69">
        <f t="shared" si="3"/>
        <v>8.6705202312138994</v>
      </c>
      <c r="W44" s="69">
        <v>87.749982731950794</v>
      </c>
      <c r="X44" s="69">
        <v>34</v>
      </c>
      <c r="Y44" s="72"/>
    </row>
    <row r="45" spans="1:25">
      <c r="A45" s="68">
        <v>43</v>
      </c>
      <c r="B45" s="71">
        <v>2023210559</v>
      </c>
      <c r="C45" s="69" t="s">
        <v>80</v>
      </c>
      <c r="D45" s="69" t="s">
        <v>34</v>
      </c>
      <c r="E45" s="68">
        <v>97.225999999999999</v>
      </c>
      <c r="F45" s="68">
        <v>3</v>
      </c>
      <c r="G45" s="69">
        <v>0</v>
      </c>
      <c r="H45" s="68">
        <v>100.226</v>
      </c>
      <c r="I45" s="68">
        <f t="shared" si="0"/>
        <v>0.89839639300472396</v>
      </c>
      <c r="J45" s="68">
        <v>17.967927860094498</v>
      </c>
      <c r="K45" s="68">
        <v>76.266666900000004</v>
      </c>
      <c r="L45" s="68">
        <v>0</v>
      </c>
      <c r="M45" s="69">
        <v>0</v>
      </c>
      <c r="N45" s="68">
        <v>76.266666900000004</v>
      </c>
      <c r="O45" s="68">
        <f t="shared" si="1"/>
        <v>0.85484774834729005</v>
      </c>
      <c r="P45" s="68">
        <v>59.839342384310299</v>
      </c>
      <c r="Q45" s="68">
        <v>100</v>
      </c>
      <c r="R45" s="69">
        <v>6.6666666666666696</v>
      </c>
      <c r="S45" s="69">
        <v>0</v>
      </c>
      <c r="T45" s="69">
        <v>106.666666666667</v>
      </c>
      <c r="U45" s="69">
        <f t="shared" si="2"/>
        <v>0.92485549132948197</v>
      </c>
      <c r="V45" s="69">
        <f t="shared" si="3"/>
        <v>9.2485549132948304</v>
      </c>
      <c r="W45" s="69">
        <v>87.055825157699601</v>
      </c>
      <c r="X45" s="69">
        <v>35</v>
      </c>
      <c r="Y45" s="72"/>
    </row>
    <row r="46" spans="1:25">
      <c r="A46" s="68">
        <v>44</v>
      </c>
      <c r="B46" s="71">
        <v>2023210611</v>
      </c>
      <c r="C46" s="69" t="s">
        <v>81</v>
      </c>
      <c r="D46" s="69" t="s">
        <v>34</v>
      </c>
      <c r="E46" s="68">
        <v>97.225999999999999</v>
      </c>
      <c r="F46" s="68">
        <v>0</v>
      </c>
      <c r="G46" s="69">
        <v>0</v>
      </c>
      <c r="H46" s="68">
        <v>97.225999999999999</v>
      </c>
      <c r="I46" s="68">
        <f t="shared" si="0"/>
        <v>0.87150527514095399</v>
      </c>
      <c r="J46" s="68">
        <v>17.430105502819099</v>
      </c>
      <c r="K46" s="68">
        <v>77.672222300000001</v>
      </c>
      <c r="L46" s="68">
        <v>0</v>
      </c>
      <c r="M46" s="69">
        <v>0</v>
      </c>
      <c r="N46" s="68">
        <v>77.672222300000001</v>
      </c>
      <c r="O46" s="68">
        <f t="shared" si="1"/>
        <v>0.87060215217409997</v>
      </c>
      <c r="P46" s="68">
        <v>60.942150652187003</v>
      </c>
      <c r="Q46" s="68">
        <v>100</v>
      </c>
      <c r="R46" s="69">
        <v>0</v>
      </c>
      <c r="S46" s="69">
        <v>0</v>
      </c>
      <c r="T46" s="69">
        <v>100</v>
      </c>
      <c r="U46" s="69">
        <f t="shared" si="2"/>
        <v>0.86705202312138996</v>
      </c>
      <c r="V46" s="69">
        <f t="shared" si="3"/>
        <v>8.6705202312138994</v>
      </c>
      <c r="W46" s="69">
        <v>87.042776386219998</v>
      </c>
      <c r="X46" s="69">
        <v>36</v>
      </c>
      <c r="Y46" s="72"/>
    </row>
    <row r="47" spans="1:25">
      <c r="A47" s="68">
        <v>45</v>
      </c>
      <c r="B47" s="71">
        <v>2023210520</v>
      </c>
      <c r="C47" s="69" t="s">
        <v>82</v>
      </c>
      <c r="D47" s="69" t="s">
        <v>34</v>
      </c>
      <c r="E47" s="68">
        <v>97.24</v>
      </c>
      <c r="F47" s="68">
        <v>0</v>
      </c>
      <c r="G47" s="69">
        <v>0</v>
      </c>
      <c r="H47" s="68">
        <v>97.24</v>
      </c>
      <c r="I47" s="68">
        <f t="shared" si="0"/>
        <v>0.87163076702431797</v>
      </c>
      <c r="J47" s="68">
        <v>17.4326153404864</v>
      </c>
      <c r="K47" s="68">
        <v>77.588889199999997</v>
      </c>
      <c r="L47" s="68">
        <v>0</v>
      </c>
      <c r="M47" s="69">
        <v>0</v>
      </c>
      <c r="N47" s="68">
        <v>77.588889199999997</v>
      </c>
      <c r="O47" s="68">
        <f t="shared" si="1"/>
        <v>0.86966809912322796</v>
      </c>
      <c r="P47" s="68">
        <v>60.876766938625899</v>
      </c>
      <c r="Q47" s="68">
        <v>100</v>
      </c>
      <c r="R47" s="69">
        <v>0</v>
      </c>
      <c r="S47" s="69">
        <v>0</v>
      </c>
      <c r="T47" s="69">
        <v>100</v>
      </c>
      <c r="U47" s="69">
        <f t="shared" si="2"/>
        <v>0.86705202312138996</v>
      </c>
      <c r="V47" s="69">
        <f t="shared" si="3"/>
        <v>8.6705202312138994</v>
      </c>
      <c r="W47" s="69">
        <v>86.979902510326198</v>
      </c>
      <c r="X47" s="69">
        <v>37</v>
      </c>
      <c r="Y47" s="72"/>
    </row>
    <row r="48" spans="1:25">
      <c r="A48" s="68">
        <v>46</v>
      </c>
      <c r="B48" s="71">
        <v>2023210556</v>
      </c>
      <c r="C48" s="69" t="s">
        <v>83</v>
      </c>
      <c r="D48" s="69" t="s">
        <v>34</v>
      </c>
      <c r="E48" s="68">
        <v>97.085999999999999</v>
      </c>
      <c r="F48" s="68">
        <v>8.15</v>
      </c>
      <c r="G48" s="69">
        <v>0</v>
      </c>
      <c r="H48" s="68">
        <v>105.236</v>
      </c>
      <c r="I48" s="68">
        <f t="shared" si="0"/>
        <v>0.94330455983721895</v>
      </c>
      <c r="J48" s="68">
        <v>18.866091196744399</v>
      </c>
      <c r="K48" s="68">
        <v>74.572222300000007</v>
      </c>
      <c r="L48" s="68">
        <v>0</v>
      </c>
      <c r="M48" s="69">
        <v>0</v>
      </c>
      <c r="N48" s="68">
        <v>74.572222300000007</v>
      </c>
      <c r="O48" s="68">
        <f t="shared" si="1"/>
        <v>0.83585528139041598</v>
      </c>
      <c r="P48" s="68">
        <v>58.509869697329101</v>
      </c>
      <c r="Q48" s="68">
        <v>100</v>
      </c>
      <c r="R48" s="69">
        <v>8</v>
      </c>
      <c r="S48" s="69">
        <v>0</v>
      </c>
      <c r="T48" s="69">
        <v>108</v>
      </c>
      <c r="U48" s="69">
        <f t="shared" si="2"/>
        <v>0.93641618497110102</v>
      </c>
      <c r="V48" s="69">
        <f t="shared" si="3"/>
        <v>9.3641618497110102</v>
      </c>
      <c r="W48" s="69">
        <v>86.740122743784497</v>
      </c>
      <c r="X48" s="69">
        <v>38</v>
      </c>
      <c r="Y48" s="72"/>
    </row>
    <row r="49" spans="1:25">
      <c r="A49" s="68">
        <v>47</v>
      </c>
      <c r="B49" s="71">
        <v>2023210593</v>
      </c>
      <c r="C49" s="69" t="s">
        <v>84</v>
      </c>
      <c r="D49" s="69" t="s">
        <v>34</v>
      </c>
      <c r="E49" s="68">
        <v>97.225999999999999</v>
      </c>
      <c r="F49" s="68">
        <v>0</v>
      </c>
      <c r="G49" s="69">
        <v>0</v>
      </c>
      <c r="H49" s="68">
        <v>97.225999999999999</v>
      </c>
      <c r="I49" s="68">
        <f t="shared" si="0"/>
        <v>0.87150527514095399</v>
      </c>
      <c r="J49" s="68">
        <v>17.430105502819099</v>
      </c>
      <c r="K49" s="68">
        <v>76.666666899999996</v>
      </c>
      <c r="L49" s="68">
        <v>0</v>
      </c>
      <c r="M49" s="69">
        <v>0</v>
      </c>
      <c r="N49" s="68">
        <v>76.666666899999996</v>
      </c>
      <c r="O49" s="68">
        <f t="shared" si="1"/>
        <v>0.85933121554518499</v>
      </c>
      <c r="P49" s="68">
        <v>60.1531850881629</v>
      </c>
      <c r="Q49" s="68">
        <v>100</v>
      </c>
      <c r="R49" s="69">
        <v>0</v>
      </c>
      <c r="S49" s="69">
        <v>0</v>
      </c>
      <c r="T49" s="69">
        <v>100</v>
      </c>
      <c r="U49" s="69">
        <f t="shared" si="2"/>
        <v>0.86705202312138996</v>
      </c>
      <c r="V49" s="69">
        <f t="shared" si="3"/>
        <v>8.6705202312138994</v>
      </c>
      <c r="W49" s="69">
        <v>86.253810822195902</v>
      </c>
      <c r="X49" s="69">
        <v>39</v>
      </c>
      <c r="Y49" s="72"/>
    </row>
    <row r="50" spans="1:25">
      <c r="A50" s="68">
        <v>48</v>
      </c>
      <c r="B50" s="71">
        <v>2023210613</v>
      </c>
      <c r="C50" s="69" t="s">
        <v>85</v>
      </c>
      <c r="D50" s="69" t="s">
        <v>34</v>
      </c>
      <c r="E50" s="68">
        <v>97.1</v>
      </c>
      <c r="F50" s="68">
        <v>3</v>
      </c>
      <c r="G50" s="69">
        <v>0</v>
      </c>
      <c r="H50" s="68">
        <v>100.1</v>
      </c>
      <c r="I50" s="68">
        <f t="shared" si="0"/>
        <v>0.897266966054445</v>
      </c>
      <c r="J50" s="68">
        <v>17.945339321088898</v>
      </c>
      <c r="K50" s="68">
        <v>75.094443600000005</v>
      </c>
      <c r="L50" s="68">
        <v>0</v>
      </c>
      <c r="M50" s="69">
        <v>0</v>
      </c>
      <c r="N50" s="68">
        <v>75.094443600000005</v>
      </c>
      <c r="O50" s="68">
        <f t="shared" si="1"/>
        <v>0.84170868656189501</v>
      </c>
      <c r="P50" s="68">
        <v>58.919608059332703</v>
      </c>
      <c r="Q50" s="68">
        <v>100</v>
      </c>
      <c r="R50" s="69">
        <v>0</v>
      </c>
      <c r="S50" s="69">
        <v>0</v>
      </c>
      <c r="T50" s="69">
        <v>100</v>
      </c>
      <c r="U50" s="69">
        <f t="shared" si="2"/>
        <v>0.86705202312138996</v>
      </c>
      <c r="V50" s="69">
        <f t="shared" si="3"/>
        <v>8.6705202312138994</v>
      </c>
      <c r="W50" s="69">
        <v>85.535467611635497</v>
      </c>
      <c r="X50" s="69">
        <v>40</v>
      </c>
      <c r="Y50" s="72"/>
    </row>
    <row r="51" spans="1:25">
      <c r="A51" s="68">
        <v>49</v>
      </c>
      <c r="B51" s="71">
        <v>2023210575</v>
      </c>
      <c r="C51" s="69" t="s">
        <v>86</v>
      </c>
      <c r="D51" s="69" t="s">
        <v>34</v>
      </c>
      <c r="E51" s="68">
        <v>97.204999999999998</v>
      </c>
      <c r="F51" s="68">
        <v>2.25</v>
      </c>
      <c r="G51" s="69">
        <v>0</v>
      </c>
      <c r="H51" s="68">
        <v>99.454999999999998</v>
      </c>
      <c r="I51" s="68">
        <f t="shared" si="0"/>
        <v>0.89148537571373498</v>
      </c>
      <c r="J51" s="68">
        <v>17.829707514274698</v>
      </c>
      <c r="K51" s="68">
        <v>74.963157600000002</v>
      </c>
      <c r="L51" s="68">
        <v>0</v>
      </c>
      <c r="M51" s="69">
        <v>0</v>
      </c>
      <c r="N51" s="68">
        <v>74.963157600000002</v>
      </c>
      <c r="O51" s="68">
        <f t="shared" si="1"/>
        <v>0.84023714537553795</v>
      </c>
      <c r="P51" s="68">
        <v>58.8166001762877</v>
      </c>
      <c r="Q51" s="68">
        <v>100</v>
      </c>
      <c r="R51" s="69">
        <v>0</v>
      </c>
      <c r="S51" s="69">
        <v>0</v>
      </c>
      <c r="T51" s="69">
        <v>100</v>
      </c>
      <c r="U51" s="69">
        <f t="shared" si="2"/>
        <v>0.86705202312138996</v>
      </c>
      <c r="V51" s="69">
        <f t="shared" si="3"/>
        <v>8.6705202312138994</v>
      </c>
      <c r="W51" s="69">
        <v>85.316827921776294</v>
      </c>
      <c r="X51" s="69">
        <v>41</v>
      </c>
      <c r="Y51" s="72"/>
    </row>
  </sheetData>
  <autoFilter ref="A2:X65" xr:uid="{00000000-0009-0000-0000-000001000000}">
    <sortState xmlns:xlrd2="http://schemas.microsoft.com/office/spreadsheetml/2017/richdata2" ref="A3:X65">
      <sortCondition ref="X2"/>
    </sortState>
  </autoFilter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zoomScale="110" zoomScaleNormal="110" workbookViewId="0">
      <selection activeCell="W3" sqref="W3"/>
    </sheetView>
  </sheetViews>
  <sheetFormatPr defaultColWidth="9" defaultRowHeight="14"/>
  <cols>
    <col min="1" max="1" width="12.08203125" style="15" customWidth="1"/>
    <col min="2" max="2" width="12.75" style="15" customWidth="1"/>
    <col min="3" max="4" width="9" style="15"/>
    <col min="5" max="5" width="13.83203125" style="15" customWidth="1"/>
    <col min="6" max="7" width="9" style="15"/>
    <col min="8" max="10" width="12.6640625" style="15"/>
    <col min="11" max="11" width="11.5" style="15" customWidth="1"/>
    <col min="12" max="12" width="12.4140625" style="15" customWidth="1"/>
    <col min="13" max="13" width="9" style="15"/>
    <col min="14" max="16" width="12.6640625" style="15"/>
    <col min="17" max="17" width="9" style="15"/>
    <col min="18" max="18" width="12.83203125" style="15" customWidth="1"/>
    <col min="19" max="19" width="9" style="15"/>
    <col min="20" max="20" width="9.4140625" style="15"/>
    <col min="21" max="23" width="12.6640625" style="15"/>
    <col min="24" max="16384" width="9" style="15"/>
  </cols>
  <sheetData>
    <row r="1" spans="1:24">
      <c r="A1" s="78" t="s">
        <v>12</v>
      </c>
      <c r="B1" s="79" t="s">
        <v>13</v>
      </c>
      <c r="C1" s="79" t="s">
        <v>14</v>
      </c>
      <c r="D1" s="79" t="s">
        <v>15</v>
      </c>
      <c r="E1" s="78" t="s">
        <v>16</v>
      </c>
      <c r="F1" s="78"/>
      <c r="G1" s="78"/>
      <c r="H1" s="78"/>
      <c r="I1" s="78"/>
      <c r="J1" s="78"/>
      <c r="K1" s="78" t="s">
        <v>17</v>
      </c>
      <c r="L1" s="78"/>
      <c r="M1" s="78"/>
      <c r="N1" s="78"/>
      <c r="O1" s="78"/>
      <c r="P1" s="78"/>
      <c r="Q1" s="78" t="s">
        <v>18</v>
      </c>
      <c r="R1" s="78"/>
      <c r="S1" s="78"/>
      <c r="T1" s="78"/>
      <c r="U1" s="78"/>
      <c r="V1" s="78"/>
      <c r="W1" s="80" t="s">
        <v>19</v>
      </c>
      <c r="X1" s="81" t="s">
        <v>20</v>
      </c>
    </row>
    <row r="2" spans="1:24" ht="28">
      <c r="A2" s="78"/>
      <c r="B2" s="79"/>
      <c r="C2" s="79"/>
      <c r="D2" s="79"/>
      <c r="E2" s="12" t="s">
        <v>21</v>
      </c>
      <c r="F2" s="16" t="s">
        <v>22</v>
      </c>
      <c r="G2" s="17" t="s">
        <v>23</v>
      </c>
      <c r="H2" s="18" t="s">
        <v>24</v>
      </c>
      <c r="I2" s="12" t="s">
        <v>25</v>
      </c>
      <c r="J2" s="23" t="s">
        <v>26</v>
      </c>
      <c r="K2" s="12" t="s">
        <v>21</v>
      </c>
      <c r="L2" s="12" t="s">
        <v>22</v>
      </c>
      <c r="M2" s="8" t="s">
        <v>23</v>
      </c>
      <c r="N2" s="8" t="s">
        <v>27</v>
      </c>
      <c r="O2" s="12" t="s">
        <v>28</v>
      </c>
      <c r="P2" s="24" t="s">
        <v>29</v>
      </c>
      <c r="Q2" s="8" t="s">
        <v>21</v>
      </c>
      <c r="R2" s="12" t="s">
        <v>22</v>
      </c>
      <c r="S2" s="8" t="s">
        <v>23</v>
      </c>
      <c r="T2" s="8" t="s">
        <v>30</v>
      </c>
      <c r="U2" s="12" t="s">
        <v>31</v>
      </c>
      <c r="V2" s="29" t="s">
        <v>32</v>
      </c>
      <c r="W2" s="80"/>
      <c r="X2" s="81"/>
    </row>
    <row r="3" spans="1:24">
      <c r="A3" s="19">
        <v>1</v>
      </c>
      <c r="B3" s="20" t="s">
        <v>87</v>
      </c>
      <c r="C3" s="20" t="s">
        <v>88</v>
      </c>
      <c r="D3" s="20" t="s">
        <v>89</v>
      </c>
      <c r="E3" s="31">
        <v>97.428124999999994</v>
      </c>
      <c r="F3" s="31">
        <v>13</v>
      </c>
      <c r="G3" s="31">
        <v>0</v>
      </c>
      <c r="H3" s="31">
        <v>110.42812499999999</v>
      </c>
      <c r="I3" s="31">
        <v>0.97078293820718597</v>
      </c>
      <c r="J3" s="31">
        <v>97.078293820718599</v>
      </c>
      <c r="K3" s="31">
        <v>88.823684210526295</v>
      </c>
      <c r="L3" s="31">
        <v>11.3333333333333</v>
      </c>
      <c r="M3" s="31">
        <v>0</v>
      </c>
      <c r="N3" s="67">
        <v>100.15701754385999</v>
      </c>
      <c r="O3" s="31">
        <v>1</v>
      </c>
      <c r="P3" s="31">
        <v>100</v>
      </c>
      <c r="Q3" s="31">
        <v>100</v>
      </c>
      <c r="R3" s="31">
        <v>3.3333333299999999</v>
      </c>
      <c r="S3" s="31">
        <v>0</v>
      </c>
      <c r="T3" s="31">
        <v>103.33333333</v>
      </c>
      <c r="U3" s="31">
        <v>0.96874999996875</v>
      </c>
      <c r="V3" s="31">
        <v>96.874999996875005</v>
      </c>
      <c r="W3" s="30">
        <v>99.103158763831203</v>
      </c>
      <c r="X3" s="19">
        <v>1</v>
      </c>
    </row>
    <row r="4" spans="1:24">
      <c r="A4" s="19">
        <v>2</v>
      </c>
      <c r="B4" s="20" t="s">
        <v>90</v>
      </c>
      <c r="C4" s="20" t="s">
        <v>91</v>
      </c>
      <c r="D4" s="20" t="s">
        <v>89</v>
      </c>
      <c r="E4" s="31">
        <v>97.537499999999994</v>
      </c>
      <c r="F4" s="31">
        <v>9</v>
      </c>
      <c r="G4" s="31">
        <v>0</v>
      </c>
      <c r="H4" s="31">
        <v>106.53749999999999</v>
      </c>
      <c r="I4" s="31">
        <v>0.93658012647817801</v>
      </c>
      <c r="J4" s="31">
        <v>93.658012647817799</v>
      </c>
      <c r="K4" s="31">
        <v>89.5781512605042</v>
      </c>
      <c r="L4" s="31">
        <v>0</v>
      </c>
      <c r="M4" s="31">
        <v>0</v>
      </c>
      <c r="N4" s="31">
        <v>89.578151259999999</v>
      </c>
      <c r="O4" s="31">
        <v>0.89437718351864004</v>
      </c>
      <c r="P4" s="31">
        <v>89.437718351864007</v>
      </c>
      <c r="Q4" s="31">
        <v>100</v>
      </c>
      <c r="R4" s="31">
        <v>0</v>
      </c>
      <c r="S4" s="31">
        <v>0</v>
      </c>
      <c r="T4" s="31">
        <v>100</v>
      </c>
      <c r="U4" s="31">
        <v>0.9375</v>
      </c>
      <c r="V4" s="31">
        <v>93.75</v>
      </c>
      <c r="W4" s="30">
        <v>90.713005375868406</v>
      </c>
      <c r="X4" s="19">
        <v>2</v>
      </c>
    </row>
    <row r="5" spans="1:24">
      <c r="A5" s="19">
        <v>3</v>
      </c>
      <c r="B5" s="20" t="s">
        <v>92</v>
      </c>
      <c r="C5" s="20" t="s">
        <v>93</v>
      </c>
      <c r="D5" s="20" t="s">
        <v>89</v>
      </c>
      <c r="E5" s="31">
        <v>97.551612903225802</v>
      </c>
      <c r="F5" s="31">
        <v>16.2</v>
      </c>
      <c r="G5" s="31">
        <v>0</v>
      </c>
      <c r="H5" s="67">
        <v>113.751612903226</v>
      </c>
      <c r="I5" s="31">
        <v>1</v>
      </c>
      <c r="J5" s="31">
        <v>100</v>
      </c>
      <c r="K5" s="31">
        <v>84.008333333333297</v>
      </c>
      <c r="L5" s="31">
        <v>1.3333333333333299</v>
      </c>
      <c r="M5" s="31">
        <v>0</v>
      </c>
      <c r="N5" s="31">
        <v>85.341666666666598</v>
      </c>
      <c r="O5" s="31">
        <v>0.85207875353611495</v>
      </c>
      <c r="P5" s="31">
        <v>85.207875353611499</v>
      </c>
      <c r="Q5" s="31">
        <v>100</v>
      </c>
      <c r="R5" s="31">
        <v>3.7333333333000001</v>
      </c>
      <c r="S5" s="31">
        <v>0</v>
      </c>
      <c r="T5" s="31">
        <v>103.7333333333</v>
      </c>
      <c r="U5" s="31">
        <v>0.97249999999968695</v>
      </c>
      <c r="V5" s="31">
        <v>97.249999999968693</v>
      </c>
      <c r="W5" s="31">
        <v>89.370512747524899</v>
      </c>
      <c r="X5" s="19">
        <v>3</v>
      </c>
    </row>
    <row r="6" spans="1:24">
      <c r="A6" s="19">
        <v>4</v>
      </c>
      <c r="B6" s="20" t="s">
        <v>94</v>
      </c>
      <c r="C6" s="20" t="s">
        <v>95</v>
      </c>
      <c r="D6" s="20" t="s">
        <v>89</v>
      </c>
      <c r="E6" s="31">
        <v>97.40625</v>
      </c>
      <c r="F6" s="31">
        <v>7.15</v>
      </c>
      <c r="G6" s="31">
        <v>0</v>
      </c>
      <c r="H6" s="31">
        <v>104.55625000000001</v>
      </c>
      <c r="I6" s="31">
        <v>0.91916279102742304</v>
      </c>
      <c r="J6" s="31">
        <v>91.916279102742294</v>
      </c>
      <c r="K6" s="31">
        <v>87.961111111111094</v>
      </c>
      <c r="L6" s="31">
        <v>0</v>
      </c>
      <c r="M6" s="31">
        <v>0</v>
      </c>
      <c r="N6" s="31">
        <v>87.961111111111094</v>
      </c>
      <c r="O6" s="31">
        <v>0.87823213258713695</v>
      </c>
      <c r="P6" s="31">
        <v>87.823213258713693</v>
      </c>
      <c r="Q6" s="31">
        <v>100</v>
      </c>
      <c r="R6" s="31">
        <v>0</v>
      </c>
      <c r="S6" s="31">
        <v>0</v>
      </c>
      <c r="T6" s="31">
        <v>100</v>
      </c>
      <c r="U6" s="31">
        <v>0.9375</v>
      </c>
      <c r="V6" s="31">
        <v>93.75</v>
      </c>
      <c r="W6" s="31">
        <v>89.234505101647997</v>
      </c>
      <c r="X6" s="19">
        <v>4</v>
      </c>
    </row>
    <row r="7" spans="1:24">
      <c r="A7" s="19">
        <v>5</v>
      </c>
      <c r="B7" s="20" t="s">
        <v>96</v>
      </c>
      <c r="C7" s="20" t="s">
        <v>97</v>
      </c>
      <c r="D7" s="20" t="s">
        <v>89</v>
      </c>
      <c r="E7" s="31">
        <v>97.40625</v>
      </c>
      <c r="F7" s="31">
        <v>6.5</v>
      </c>
      <c r="G7" s="31">
        <v>0</v>
      </c>
      <c r="H7" s="31">
        <v>103.90625</v>
      </c>
      <c r="I7" s="31">
        <v>0.91344858633695403</v>
      </c>
      <c r="J7" s="31">
        <v>91.344858633695395</v>
      </c>
      <c r="K7" s="31">
        <v>83.960294117647095</v>
      </c>
      <c r="L7" s="31">
        <v>3.75</v>
      </c>
      <c r="M7" s="31">
        <v>0</v>
      </c>
      <c r="N7" s="31">
        <v>87.710294117647095</v>
      </c>
      <c r="O7" s="31">
        <v>0.87572789474524804</v>
      </c>
      <c r="P7" s="31">
        <v>87.572789474524797</v>
      </c>
      <c r="Q7" s="31">
        <v>100</v>
      </c>
      <c r="R7" s="31">
        <v>0</v>
      </c>
      <c r="S7" s="31">
        <v>0</v>
      </c>
      <c r="T7" s="31">
        <v>100</v>
      </c>
      <c r="U7" s="31">
        <v>0.9375</v>
      </c>
      <c r="V7" s="31">
        <v>93.75</v>
      </c>
      <c r="W7" s="31">
        <v>88.944924358906505</v>
      </c>
      <c r="X7" s="19">
        <v>5</v>
      </c>
    </row>
    <row r="8" spans="1:24">
      <c r="A8" s="19">
        <v>6</v>
      </c>
      <c r="B8" s="20" t="s">
        <v>98</v>
      </c>
      <c r="C8" s="20" t="s">
        <v>99</v>
      </c>
      <c r="D8" s="20" t="s">
        <v>89</v>
      </c>
      <c r="E8" s="31">
        <v>97.40625</v>
      </c>
      <c r="F8" s="31">
        <v>7.25</v>
      </c>
      <c r="G8" s="31">
        <v>0</v>
      </c>
      <c r="H8" s="31">
        <v>104.65625</v>
      </c>
      <c r="I8" s="31">
        <v>0.92004189944134096</v>
      </c>
      <c r="J8" s="31">
        <v>92.004189944134097</v>
      </c>
      <c r="K8" s="31">
        <v>86.028571428571396</v>
      </c>
      <c r="L8" s="31">
        <v>0</v>
      </c>
      <c r="M8" s="31">
        <v>0</v>
      </c>
      <c r="N8" s="31">
        <v>86.028571428571396</v>
      </c>
      <c r="O8" s="31">
        <v>0.85893703245405395</v>
      </c>
      <c r="P8" s="31">
        <v>85.893703245405405</v>
      </c>
      <c r="Q8" s="31">
        <v>100</v>
      </c>
      <c r="R8" s="31">
        <v>0</v>
      </c>
      <c r="S8" s="31">
        <v>0</v>
      </c>
      <c r="T8" s="31">
        <v>100</v>
      </c>
      <c r="U8" s="31">
        <v>0.9375</v>
      </c>
      <c r="V8" s="31">
        <v>93.75</v>
      </c>
      <c r="W8" s="31">
        <v>87.901430260610596</v>
      </c>
      <c r="X8" s="19">
        <v>6</v>
      </c>
    </row>
    <row r="9" spans="1:24">
      <c r="A9" s="19">
        <v>7</v>
      </c>
      <c r="B9" s="20" t="s">
        <v>100</v>
      </c>
      <c r="C9" s="20" t="s">
        <v>101</v>
      </c>
      <c r="D9" s="20" t="s">
        <v>89</v>
      </c>
      <c r="E9" s="31">
        <v>97.40625</v>
      </c>
      <c r="F9" s="31">
        <v>9.25</v>
      </c>
      <c r="G9" s="31">
        <v>0</v>
      </c>
      <c r="H9" s="31">
        <v>106.65625</v>
      </c>
      <c r="I9" s="31">
        <v>0.93762406771970597</v>
      </c>
      <c r="J9" s="31">
        <v>93.762406771970603</v>
      </c>
      <c r="K9" s="31">
        <v>85.438888888888897</v>
      </c>
      <c r="L9" s="31">
        <v>0</v>
      </c>
      <c r="M9" s="31">
        <v>0</v>
      </c>
      <c r="N9" s="31">
        <v>85.438888888888897</v>
      </c>
      <c r="O9" s="31">
        <v>0.853049451592091</v>
      </c>
      <c r="P9" s="31">
        <v>85.304945159209097</v>
      </c>
      <c r="Q9" s="31">
        <v>100</v>
      </c>
      <c r="R9" s="31">
        <v>0</v>
      </c>
      <c r="S9" s="31">
        <v>0</v>
      </c>
      <c r="T9" s="31">
        <v>100</v>
      </c>
      <c r="U9" s="31">
        <v>0.9375</v>
      </c>
      <c r="V9" s="31">
        <v>93.75</v>
      </c>
      <c r="W9" s="31">
        <v>87.840942965840497</v>
      </c>
      <c r="X9" s="19">
        <v>7</v>
      </c>
    </row>
    <row r="10" spans="1:24">
      <c r="A10" s="19">
        <v>8</v>
      </c>
      <c r="B10" s="20" t="s">
        <v>102</v>
      </c>
      <c r="C10" s="20" t="s">
        <v>103</v>
      </c>
      <c r="D10" s="20" t="s">
        <v>89</v>
      </c>
      <c r="E10" s="31">
        <v>97.493750000000006</v>
      </c>
      <c r="F10" s="31">
        <v>10.5</v>
      </c>
      <c r="G10" s="31">
        <v>0</v>
      </c>
      <c r="H10" s="31">
        <v>107.99375000000001</v>
      </c>
      <c r="I10" s="31">
        <v>0.94938214275586297</v>
      </c>
      <c r="J10" s="31">
        <v>94.938214275586304</v>
      </c>
      <c r="K10" s="31">
        <v>83.767647058823499</v>
      </c>
      <c r="L10" s="31">
        <v>0</v>
      </c>
      <c r="M10" s="31">
        <v>0</v>
      </c>
      <c r="N10" s="31">
        <v>83.767647058823499</v>
      </c>
      <c r="O10" s="31">
        <v>0.83636323358112097</v>
      </c>
      <c r="P10" s="31">
        <v>83.636323358112094</v>
      </c>
      <c r="Q10" s="31">
        <v>100</v>
      </c>
      <c r="R10" s="31">
        <v>0</v>
      </c>
      <c r="S10" s="31">
        <v>0</v>
      </c>
      <c r="T10" s="31">
        <v>100</v>
      </c>
      <c r="U10" s="31">
        <v>0.9375</v>
      </c>
      <c r="V10" s="31">
        <v>93.75</v>
      </c>
      <c r="W10" s="31">
        <v>86.908069205795798</v>
      </c>
      <c r="X10" s="19">
        <v>8</v>
      </c>
    </row>
    <row r="11" spans="1:24">
      <c r="A11" s="19">
        <v>9</v>
      </c>
      <c r="B11" s="20" t="s">
        <v>104</v>
      </c>
      <c r="C11" s="20" t="s">
        <v>105</v>
      </c>
      <c r="D11" s="20" t="s">
        <v>89</v>
      </c>
      <c r="E11" s="31">
        <v>97.40625</v>
      </c>
      <c r="F11" s="31">
        <v>6.5</v>
      </c>
      <c r="G11" s="31">
        <v>0</v>
      </c>
      <c r="H11" s="31">
        <v>103.90625</v>
      </c>
      <c r="I11" s="31">
        <v>0.91344858633695403</v>
      </c>
      <c r="J11" s="31">
        <v>91.344858633695395</v>
      </c>
      <c r="K11" s="31">
        <v>84.641666666666694</v>
      </c>
      <c r="L11" s="31">
        <v>0</v>
      </c>
      <c r="M11" s="31">
        <v>0</v>
      </c>
      <c r="N11" s="31">
        <v>84.641666666666694</v>
      </c>
      <c r="O11" s="31">
        <v>0.84508972753308398</v>
      </c>
      <c r="P11" s="31">
        <v>84.508972753308399</v>
      </c>
      <c r="Q11" s="31">
        <v>100</v>
      </c>
      <c r="R11" s="31">
        <v>0</v>
      </c>
      <c r="S11" s="31">
        <v>0</v>
      </c>
      <c r="T11" s="31">
        <v>100</v>
      </c>
      <c r="U11" s="31">
        <v>0.9375</v>
      </c>
      <c r="V11" s="31">
        <v>93.75</v>
      </c>
      <c r="W11" s="31">
        <v>86.800252654055001</v>
      </c>
      <c r="X11" s="19">
        <v>9</v>
      </c>
    </row>
    <row r="12" spans="1:24">
      <c r="A12" s="19">
        <v>10</v>
      </c>
      <c r="B12" s="20" t="s">
        <v>106</v>
      </c>
      <c r="C12" s="20" t="s">
        <v>107</v>
      </c>
      <c r="D12" s="20" t="s">
        <v>89</v>
      </c>
      <c r="E12" s="31">
        <v>97.384375000000006</v>
      </c>
      <c r="F12" s="31">
        <v>6.5</v>
      </c>
      <c r="G12" s="31">
        <v>0</v>
      </c>
      <c r="H12" s="31">
        <v>103.88437500000001</v>
      </c>
      <c r="I12" s="31">
        <v>0.91325628137140902</v>
      </c>
      <c r="J12" s="31">
        <v>91.325628137140896</v>
      </c>
      <c r="K12" s="31">
        <v>84.2777777777778</v>
      </c>
      <c r="L12" s="31">
        <v>0</v>
      </c>
      <c r="M12" s="31">
        <v>0</v>
      </c>
      <c r="N12" s="31">
        <v>84.2777777777778</v>
      </c>
      <c r="O12" s="31">
        <v>0.84145654338071496</v>
      </c>
      <c r="P12" s="31">
        <v>84.145654338071495</v>
      </c>
      <c r="Q12" s="31">
        <v>100</v>
      </c>
      <c r="R12" s="31">
        <v>0</v>
      </c>
      <c r="S12" s="31">
        <v>0</v>
      </c>
      <c r="T12" s="31">
        <v>100</v>
      </c>
      <c r="U12" s="31">
        <v>0.9375</v>
      </c>
      <c r="V12" s="31">
        <v>93.75</v>
      </c>
      <c r="W12" s="31">
        <v>86.542083664078305</v>
      </c>
      <c r="X12" s="19">
        <v>10</v>
      </c>
    </row>
    <row r="13" spans="1:24">
      <c r="A13" s="19">
        <v>11</v>
      </c>
      <c r="B13" s="20" t="s">
        <v>108</v>
      </c>
      <c r="C13" s="20" t="s">
        <v>109</v>
      </c>
      <c r="D13" s="20" t="s">
        <v>89</v>
      </c>
      <c r="E13" s="31">
        <v>97.340625000000003</v>
      </c>
      <c r="F13" s="31">
        <v>11.5</v>
      </c>
      <c r="G13" s="31">
        <v>0</v>
      </c>
      <c r="H13" s="31">
        <v>108.840625</v>
      </c>
      <c r="I13" s="31">
        <v>0.95682709213623396</v>
      </c>
      <c r="J13" s="31">
        <v>95.682709213623397</v>
      </c>
      <c r="K13" s="31">
        <v>82.877840909090907</v>
      </c>
      <c r="L13" s="31">
        <v>0</v>
      </c>
      <c r="M13" s="31">
        <v>0</v>
      </c>
      <c r="N13" s="31">
        <v>82.877840909090907</v>
      </c>
      <c r="O13" s="31">
        <v>0.82747912169806803</v>
      </c>
      <c r="P13" s="31">
        <v>82.747912169806796</v>
      </c>
      <c r="Q13" s="31">
        <v>100</v>
      </c>
      <c r="R13" s="31">
        <v>0</v>
      </c>
      <c r="S13" s="31">
        <v>0</v>
      </c>
      <c r="T13" s="31">
        <v>100</v>
      </c>
      <c r="U13" s="31">
        <v>0.9375</v>
      </c>
      <c r="V13" s="31">
        <v>93.75</v>
      </c>
      <c r="W13" s="31">
        <v>86.435080361589399</v>
      </c>
      <c r="X13" s="19">
        <v>11</v>
      </c>
    </row>
    <row r="14" spans="1:24">
      <c r="A14" s="19">
        <v>12</v>
      </c>
      <c r="B14" s="20" t="s">
        <v>110</v>
      </c>
      <c r="C14" s="20" t="s">
        <v>111</v>
      </c>
      <c r="D14" s="20" t="s">
        <v>89</v>
      </c>
      <c r="E14" s="31">
        <v>97.537499999999994</v>
      </c>
      <c r="F14" s="31">
        <v>5</v>
      </c>
      <c r="G14" s="31">
        <v>0</v>
      </c>
      <c r="H14" s="31">
        <v>102.53749999999999</v>
      </c>
      <c r="I14" s="31">
        <v>0.901415789921447</v>
      </c>
      <c r="J14" s="31">
        <v>90.141578992144701</v>
      </c>
      <c r="K14" s="31">
        <v>84.277941176470605</v>
      </c>
      <c r="L14" s="31">
        <v>0</v>
      </c>
      <c r="M14" s="31">
        <v>0</v>
      </c>
      <c r="N14" s="31">
        <v>84.277941176470605</v>
      </c>
      <c r="O14" s="31">
        <v>0.84145817480601903</v>
      </c>
      <c r="P14" s="31">
        <v>84.145817480601906</v>
      </c>
      <c r="Q14" s="31">
        <v>100</v>
      </c>
      <c r="R14" s="31">
        <v>0</v>
      </c>
      <c r="S14" s="31">
        <v>0</v>
      </c>
      <c r="T14" s="31">
        <v>100</v>
      </c>
      <c r="U14" s="31">
        <v>0.9375</v>
      </c>
      <c r="V14" s="31">
        <v>93.75</v>
      </c>
      <c r="W14" s="31">
        <v>86.305388034850296</v>
      </c>
      <c r="X14" s="19">
        <v>12</v>
      </c>
    </row>
    <row r="15" spans="1:24">
      <c r="A15" s="19">
        <v>13</v>
      </c>
      <c r="B15" s="20" t="s">
        <v>112</v>
      </c>
      <c r="C15" s="20" t="s">
        <v>113</v>
      </c>
      <c r="D15" s="20" t="s">
        <v>89</v>
      </c>
      <c r="E15" s="31">
        <v>97.428124999999994</v>
      </c>
      <c r="F15" s="31">
        <v>0.5</v>
      </c>
      <c r="G15" s="31">
        <v>0</v>
      </c>
      <c r="H15" s="31">
        <v>97.928124999999994</v>
      </c>
      <c r="I15" s="31">
        <v>0.86089438646740202</v>
      </c>
      <c r="J15" s="31">
        <v>86.089438646740206</v>
      </c>
      <c r="K15" s="31">
        <v>85.25</v>
      </c>
      <c r="L15" s="31">
        <v>0</v>
      </c>
      <c r="M15" s="31">
        <v>0</v>
      </c>
      <c r="N15" s="31">
        <v>85.25</v>
      </c>
      <c r="O15" s="31">
        <v>0.85116352394048</v>
      </c>
      <c r="P15" s="31">
        <v>85.116352394047993</v>
      </c>
      <c r="Q15" s="31">
        <v>100</v>
      </c>
      <c r="R15" s="31">
        <v>0</v>
      </c>
      <c r="S15" s="31">
        <v>0</v>
      </c>
      <c r="T15" s="31">
        <v>100</v>
      </c>
      <c r="U15" s="31">
        <v>0.9375</v>
      </c>
      <c r="V15" s="31">
        <v>93.75</v>
      </c>
      <c r="W15" s="31">
        <v>86.174334405181597</v>
      </c>
      <c r="X15" s="19">
        <v>13</v>
      </c>
    </row>
    <row r="16" spans="1:24">
      <c r="A16" s="19">
        <v>14</v>
      </c>
      <c r="B16" s="20" t="s">
        <v>114</v>
      </c>
      <c r="C16" s="20" t="s">
        <v>115</v>
      </c>
      <c r="D16" s="20" t="s">
        <v>89</v>
      </c>
      <c r="E16" s="31">
        <v>97.340625000000003</v>
      </c>
      <c r="F16" s="31">
        <v>0</v>
      </c>
      <c r="G16" s="31">
        <v>0</v>
      </c>
      <c r="H16" s="31">
        <v>97.340625000000003</v>
      </c>
      <c r="I16" s="31">
        <v>0.85572962453563195</v>
      </c>
      <c r="J16" s="31">
        <v>85.572962453563207</v>
      </c>
      <c r="K16" s="31">
        <v>84.441666666666706</v>
      </c>
      <c r="L16" s="31">
        <v>0</v>
      </c>
      <c r="M16" s="31">
        <v>0</v>
      </c>
      <c r="N16" s="31">
        <v>84.441666666666706</v>
      </c>
      <c r="O16" s="31">
        <v>0.84309286296079</v>
      </c>
      <c r="P16" s="31">
        <v>84.309286296078994</v>
      </c>
      <c r="Q16" s="31">
        <v>100</v>
      </c>
      <c r="R16" s="31">
        <v>6.6666666666666696</v>
      </c>
      <c r="S16" s="31">
        <v>0</v>
      </c>
      <c r="T16" s="67">
        <v>106.666666666667</v>
      </c>
      <c r="U16" s="31">
        <v>1</v>
      </c>
      <c r="V16" s="31">
        <v>100</v>
      </c>
      <c r="W16" s="31">
        <v>86.131092897968003</v>
      </c>
      <c r="X16" s="19">
        <v>14</v>
      </c>
    </row>
    <row r="17" spans="1:24">
      <c r="A17" s="19">
        <v>15</v>
      </c>
      <c r="B17" s="20" t="s">
        <v>116</v>
      </c>
      <c r="C17" s="20" t="s">
        <v>117</v>
      </c>
      <c r="D17" s="20" t="s">
        <v>89</v>
      </c>
      <c r="E17" s="31">
        <v>97.515625</v>
      </c>
      <c r="F17" s="31">
        <v>2.75</v>
      </c>
      <c r="G17" s="31">
        <v>0</v>
      </c>
      <c r="H17" s="31">
        <v>100.265625</v>
      </c>
      <c r="I17" s="31">
        <v>0.88144354564274197</v>
      </c>
      <c r="J17" s="31">
        <v>88.144354564274195</v>
      </c>
      <c r="K17" s="31">
        <v>84.54</v>
      </c>
      <c r="L17" s="31">
        <v>0</v>
      </c>
      <c r="M17" s="31">
        <v>0</v>
      </c>
      <c r="N17" s="31">
        <v>84.54</v>
      </c>
      <c r="O17" s="31">
        <v>0.84407465470883503</v>
      </c>
      <c r="P17" s="31">
        <v>84.407465470883494</v>
      </c>
      <c r="Q17" s="31">
        <v>100</v>
      </c>
      <c r="R17" s="31">
        <v>0</v>
      </c>
      <c r="S17" s="31">
        <v>0</v>
      </c>
      <c r="T17" s="31">
        <v>100</v>
      </c>
      <c r="U17" s="31">
        <v>0.9375</v>
      </c>
      <c r="V17" s="31">
        <v>93.75</v>
      </c>
      <c r="W17" s="31">
        <v>86.089096742473302</v>
      </c>
      <c r="X17" s="19">
        <v>15</v>
      </c>
    </row>
    <row r="18" spans="1:24">
      <c r="A18" s="19">
        <v>16</v>
      </c>
      <c r="B18" s="20" t="s">
        <v>118</v>
      </c>
      <c r="C18" s="20" t="s">
        <v>119</v>
      </c>
      <c r="D18" s="20" t="s">
        <v>89</v>
      </c>
      <c r="E18" s="31">
        <v>97.428124999999994</v>
      </c>
      <c r="F18" s="31">
        <v>2</v>
      </c>
      <c r="G18" s="31">
        <v>0</v>
      </c>
      <c r="H18" s="31">
        <v>99.428124999999994</v>
      </c>
      <c r="I18" s="31">
        <v>0.87408101267617599</v>
      </c>
      <c r="J18" s="31">
        <v>87.408101267617596</v>
      </c>
      <c r="K18" s="31">
        <v>84.215789473684197</v>
      </c>
      <c r="L18" s="31">
        <v>0</v>
      </c>
      <c r="M18" s="31">
        <v>0</v>
      </c>
      <c r="N18" s="31">
        <v>84.215789473684197</v>
      </c>
      <c r="O18" s="31">
        <v>0.84083763213900997</v>
      </c>
      <c r="P18" s="31">
        <v>84.083763213900994</v>
      </c>
      <c r="Q18" s="31">
        <v>100</v>
      </c>
      <c r="R18" s="31">
        <v>0</v>
      </c>
      <c r="S18" s="31">
        <v>0</v>
      </c>
      <c r="T18" s="31">
        <v>100</v>
      </c>
      <c r="U18" s="31">
        <v>0.9375</v>
      </c>
      <c r="V18" s="31">
        <v>93.75</v>
      </c>
      <c r="W18" s="31">
        <v>85.715254503254201</v>
      </c>
      <c r="X18" s="19">
        <v>16</v>
      </c>
    </row>
    <row r="19" spans="1:24">
      <c r="A19" s="19">
        <v>17</v>
      </c>
      <c r="B19" s="20" t="s">
        <v>120</v>
      </c>
      <c r="C19" s="20" t="s">
        <v>121</v>
      </c>
      <c r="D19" s="20" t="s">
        <v>89</v>
      </c>
      <c r="E19" s="31">
        <v>97.384375000000006</v>
      </c>
      <c r="F19" s="31">
        <v>8.65</v>
      </c>
      <c r="G19" s="31">
        <v>0</v>
      </c>
      <c r="H19" s="31">
        <v>106.034375</v>
      </c>
      <c r="I19" s="31">
        <v>0.93215711227065201</v>
      </c>
      <c r="J19" s="31">
        <v>93.215711227065199</v>
      </c>
      <c r="K19" s="31">
        <v>82.377777777777794</v>
      </c>
      <c r="L19" s="31">
        <v>0</v>
      </c>
      <c r="M19" s="31">
        <v>0</v>
      </c>
      <c r="N19" s="31">
        <v>82.377777777777794</v>
      </c>
      <c r="O19" s="31">
        <v>0.82248632994391901</v>
      </c>
      <c r="P19" s="31">
        <v>82.248632994391897</v>
      </c>
      <c r="Q19" s="31">
        <v>100</v>
      </c>
      <c r="R19" s="31">
        <v>0</v>
      </c>
      <c r="S19" s="31">
        <v>0</v>
      </c>
      <c r="T19" s="31">
        <v>100</v>
      </c>
      <c r="U19" s="31">
        <v>0.9375</v>
      </c>
      <c r="V19" s="31">
        <v>93.75</v>
      </c>
      <c r="W19" s="31">
        <v>85.592185341487394</v>
      </c>
      <c r="X19" s="19">
        <v>17</v>
      </c>
    </row>
    <row r="20" spans="1:24">
      <c r="A20" s="19">
        <v>18</v>
      </c>
      <c r="B20" s="20" t="s">
        <v>122</v>
      </c>
      <c r="C20" s="20" t="s">
        <v>123</v>
      </c>
      <c r="D20" s="20" t="s">
        <v>89</v>
      </c>
      <c r="E20" s="31">
        <v>97.493750000000006</v>
      </c>
      <c r="F20" s="31">
        <v>7</v>
      </c>
      <c r="G20" s="31">
        <v>0</v>
      </c>
      <c r="H20" s="31">
        <v>104.49375000000001</v>
      </c>
      <c r="I20" s="31">
        <v>0.91861334826872398</v>
      </c>
      <c r="J20" s="31">
        <v>91.861334826872394</v>
      </c>
      <c r="K20" s="31">
        <v>82.464705882352902</v>
      </c>
      <c r="L20" s="31">
        <v>0</v>
      </c>
      <c r="M20" s="31">
        <v>0</v>
      </c>
      <c r="N20" s="31">
        <v>82.464705882352902</v>
      </c>
      <c r="O20" s="31">
        <v>0.823354248205733</v>
      </c>
      <c r="P20" s="31">
        <v>82.335424820573294</v>
      </c>
      <c r="Q20" s="31">
        <v>100</v>
      </c>
      <c r="R20" s="31">
        <v>0</v>
      </c>
      <c r="S20" s="31">
        <v>0</v>
      </c>
      <c r="T20" s="31">
        <v>100</v>
      </c>
      <c r="U20" s="31">
        <v>0.9375</v>
      </c>
      <c r="V20" s="31">
        <v>93.75</v>
      </c>
      <c r="W20" s="31">
        <v>85.382064339775795</v>
      </c>
      <c r="X20" s="19">
        <v>18</v>
      </c>
    </row>
    <row r="21" spans="1:24">
      <c r="A21" s="19">
        <v>19</v>
      </c>
      <c r="B21" s="20" t="s">
        <v>124</v>
      </c>
      <c r="C21" s="20" t="s">
        <v>125</v>
      </c>
      <c r="D21" s="20" t="s">
        <v>89</v>
      </c>
      <c r="E21" s="31">
        <v>97.471874999999997</v>
      </c>
      <c r="F21" s="31">
        <v>8.15</v>
      </c>
      <c r="G21" s="31">
        <v>0</v>
      </c>
      <c r="H21" s="31">
        <v>105.621875</v>
      </c>
      <c r="I21" s="31">
        <v>0.92853079006323902</v>
      </c>
      <c r="J21" s="31">
        <v>92.853079006323895</v>
      </c>
      <c r="K21" s="31">
        <v>81.299159663865495</v>
      </c>
      <c r="L21" s="31">
        <v>0</v>
      </c>
      <c r="M21" s="31">
        <v>0</v>
      </c>
      <c r="N21" s="31">
        <v>81.299159663865495</v>
      </c>
      <c r="O21" s="31">
        <v>0.811717058450387</v>
      </c>
      <c r="P21" s="31">
        <v>81.171705845038701</v>
      </c>
      <c r="Q21" s="31">
        <v>100</v>
      </c>
      <c r="R21" s="31">
        <v>2</v>
      </c>
      <c r="S21" s="31">
        <v>0</v>
      </c>
      <c r="T21" s="31">
        <v>102</v>
      </c>
      <c r="U21" s="31">
        <v>0.95625000000000004</v>
      </c>
      <c r="V21" s="31">
        <v>95.625</v>
      </c>
      <c r="W21" s="31">
        <v>84.953309892791907</v>
      </c>
      <c r="X21" s="19">
        <v>19</v>
      </c>
    </row>
    <row r="22" spans="1:24">
      <c r="A22" s="19">
        <v>20</v>
      </c>
      <c r="B22" s="20" t="s">
        <v>126</v>
      </c>
      <c r="C22" s="20" t="s">
        <v>127</v>
      </c>
      <c r="D22" s="20" t="s">
        <v>89</v>
      </c>
      <c r="E22" s="31">
        <v>97.471874999999997</v>
      </c>
      <c r="F22" s="31">
        <v>7.25</v>
      </c>
      <c r="G22" s="31">
        <v>0</v>
      </c>
      <c r="H22" s="31">
        <v>104.721875</v>
      </c>
      <c r="I22" s="31">
        <v>0.92061881433797499</v>
      </c>
      <c r="J22" s="31">
        <v>92.061881433797495</v>
      </c>
      <c r="K22" s="31">
        <v>81.625</v>
      </c>
      <c r="L22" s="31">
        <v>0</v>
      </c>
      <c r="M22" s="31">
        <v>0</v>
      </c>
      <c r="N22" s="31">
        <v>81.625</v>
      </c>
      <c r="O22" s="31">
        <v>0.81497035356764402</v>
      </c>
      <c r="P22" s="31">
        <v>81.4970353567644</v>
      </c>
      <c r="Q22" s="31">
        <v>100</v>
      </c>
      <c r="R22" s="31">
        <v>0</v>
      </c>
      <c r="S22" s="31">
        <v>0</v>
      </c>
      <c r="T22" s="31">
        <v>100</v>
      </c>
      <c r="U22" s="31">
        <v>0.9375</v>
      </c>
      <c r="V22" s="31">
        <v>93.75</v>
      </c>
      <c r="W22" s="31">
        <v>84.835301036494599</v>
      </c>
      <c r="X22" s="19">
        <v>20</v>
      </c>
    </row>
    <row r="23" spans="1:24">
      <c r="A23" s="19">
        <v>21</v>
      </c>
      <c r="B23" s="20" t="s">
        <v>128</v>
      </c>
      <c r="C23" s="20" t="s">
        <v>129</v>
      </c>
      <c r="D23" s="20" t="s">
        <v>89</v>
      </c>
      <c r="E23" s="31">
        <v>97.493750000000006</v>
      </c>
      <c r="F23" s="31">
        <v>0.75</v>
      </c>
      <c r="G23" s="31">
        <v>0</v>
      </c>
      <c r="H23" s="31">
        <v>98.243750000000006</v>
      </c>
      <c r="I23" s="31">
        <v>0.86366907239883195</v>
      </c>
      <c r="J23" s="31">
        <v>86.366907239883204</v>
      </c>
      <c r="K23" s="31">
        <v>83.219117647058795</v>
      </c>
      <c r="L23" s="31">
        <v>0</v>
      </c>
      <c r="M23" s="31">
        <v>0</v>
      </c>
      <c r="N23" s="31">
        <v>83.219117647058795</v>
      </c>
      <c r="O23" s="31">
        <v>0.83088653883504904</v>
      </c>
      <c r="P23" s="31">
        <v>83.088653883504904</v>
      </c>
      <c r="Q23" s="31">
        <v>100</v>
      </c>
      <c r="R23" s="31">
        <v>0</v>
      </c>
      <c r="S23" s="31">
        <v>0</v>
      </c>
      <c r="T23" s="31">
        <v>100</v>
      </c>
      <c r="U23" s="31">
        <v>0.9375</v>
      </c>
      <c r="V23" s="31">
        <v>93.75</v>
      </c>
      <c r="W23" s="31">
        <v>84.8104391664301</v>
      </c>
      <c r="X23" s="19">
        <v>21</v>
      </c>
    </row>
    <row r="24" spans="1:24">
      <c r="A24" s="19">
        <v>22</v>
      </c>
      <c r="B24" s="20" t="s">
        <v>130</v>
      </c>
      <c r="C24" s="20" t="s">
        <v>131</v>
      </c>
      <c r="D24" s="20" t="s">
        <v>89</v>
      </c>
      <c r="E24" s="31">
        <v>97.471874999999997</v>
      </c>
      <c r="F24" s="31">
        <v>2</v>
      </c>
      <c r="G24" s="31">
        <v>0</v>
      </c>
      <c r="H24" s="31">
        <v>99.471874999999997</v>
      </c>
      <c r="I24" s="31">
        <v>0.87446562260726501</v>
      </c>
      <c r="J24" s="31">
        <v>87.446562260726495</v>
      </c>
      <c r="K24" s="31">
        <v>82.480882352941194</v>
      </c>
      <c r="L24" s="31">
        <v>0</v>
      </c>
      <c r="M24" s="31">
        <v>0</v>
      </c>
      <c r="N24" s="31">
        <v>82.480882352941194</v>
      </c>
      <c r="O24" s="31">
        <v>0.82351575931084497</v>
      </c>
      <c r="P24" s="31">
        <v>82.351575931084497</v>
      </c>
      <c r="Q24" s="31">
        <v>100</v>
      </c>
      <c r="R24" s="31">
        <v>0</v>
      </c>
      <c r="S24" s="31">
        <v>0</v>
      </c>
      <c r="T24" s="31">
        <v>100</v>
      </c>
      <c r="U24" s="31">
        <v>0.9375</v>
      </c>
      <c r="V24" s="31">
        <v>93.75</v>
      </c>
      <c r="W24" s="31">
        <v>84.510415603904505</v>
      </c>
      <c r="X24" s="19">
        <v>22</v>
      </c>
    </row>
    <row r="25" spans="1:24">
      <c r="A25" s="19">
        <v>23</v>
      </c>
      <c r="B25" s="20" t="s">
        <v>132</v>
      </c>
      <c r="C25" s="20" t="s">
        <v>133</v>
      </c>
      <c r="D25" s="20" t="s">
        <v>89</v>
      </c>
      <c r="E25" s="31">
        <v>97.493750000000006</v>
      </c>
      <c r="F25" s="31">
        <v>0.5</v>
      </c>
      <c r="G25" s="31">
        <v>0</v>
      </c>
      <c r="H25" s="31">
        <v>97.993750000000006</v>
      </c>
      <c r="I25" s="31">
        <v>0.86147130136403605</v>
      </c>
      <c r="J25" s="31">
        <v>86.147130136403604</v>
      </c>
      <c r="K25" s="31">
        <v>82.662499999999994</v>
      </c>
      <c r="L25" s="31">
        <v>0</v>
      </c>
      <c r="M25" s="31">
        <v>0</v>
      </c>
      <c r="N25" s="31">
        <v>82.662499999999994</v>
      </c>
      <c r="O25" s="31">
        <v>0.82532908853642095</v>
      </c>
      <c r="P25" s="31">
        <v>82.532908853642098</v>
      </c>
      <c r="Q25" s="31">
        <v>100</v>
      </c>
      <c r="R25" s="31">
        <v>0</v>
      </c>
      <c r="S25" s="31">
        <v>0</v>
      </c>
      <c r="T25" s="31">
        <v>100</v>
      </c>
      <c r="U25" s="31">
        <v>0.9375</v>
      </c>
      <c r="V25" s="31">
        <v>93.75</v>
      </c>
      <c r="W25" s="31">
        <v>84.377462224830197</v>
      </c>
      <c r="X25" s="19">
        <v>23</v>
      </c>
    </row>
    <row r="26" spans="1:24">
      <c r="A26" s="19">
        <v>24</v>
      </c>
      <c r="B26" s="20" t="s">
        <v>134</v>
      </c>
      <c r="C26" s="20" t="s">
        <v>135</v>
      </c>
      <c r="D26" s="20" t="s">
        <v>89</v>
      </c>
      <c r="E26" s="31">
        <v>97.318749999999994</v>
      </c>
      <c r="F26" s="31">
        <v>5</v>
      </c>
      <c r="G26" s="31">
        <v>0</v>
      </c>
      <c r="H26" s="31">
        <v>102.31874999999999</v>
      </c>
      <c r="I26" s="31">
        <v>0.89949274026600101</v>
      </c>
      <c r="J26" s="31">
        <v>89.949274026600094</v>
      </c>
      <c r="K26" s="31">
        <v>80.255555555555603</v>
      </c>
      <c r="L26" s="31">
        <v>1.25</v>
      </c>
      <c r="M26" s="31">
        <v>0</v>
      </c>
      <c r="N26" s="31">
        <v>81.505555555555603</v>
      </c>
      <c r="O26" s="31">
        <v>0.81377778167030201</v>
      </c>
      <c r="P26" s="31">
        <v>81.377778167030201</v>
      </c>
      <c r="Q26" s="31">
        <v>100</v>
      </c>
      <c r="R26" s="31">
        <v>0</v>
      </c>
      <c r="S26" s="31">
        <v>0</v>
      </c>
      <c r="T26" s="31">
        <v>100</v>
      </c>
      <c r="U26" s="31">
        <v>0.9375</v>
      </c>
      <c r="V26" s="31">
        <v>93.75</v>
      </c>
      <c r="W26" s="31">
        <v>84.3292995222412</v>
      </c>
      <c r="X26" s="19">
        <v>24</v>
      </c>
    </row>
    <row r="27" spans="1:24">
      <c r="A27" s="19">
        <v>25</v>
      </c>
      <c r="B27" s="20" t="s">
        <v>136</v>
      </c>
      <c r="C27" s="20" t="s">
        <v>137</v>
      </c>
      <c r="D27" s="20" t="s">
        <v>89</v>
      </c>
      <c r="E27" s="31">
        <v>97.45</v>
      </c>
      <c r="F27" s="31">
        <v>7</v>
      </c>
      <c r="G27" s="31">
        <v>0</v>
      </c>
      <c r="H27" s="31">
        <v>104.45</v>
      </c>
      <c r="I27" s="31">
        <v>0.91822873833763397</v>
      </c>
      <c r="J27" s="31">
        <v>91.822873833763396</v>
      </c>
      <c r="K27" s="31">
        <v>80.377777777777794</v>
      </c>
      <c r="L27" s="31">
        <v>0</v>
      </c>
      <c r="M27" s="31">
        <v>0</v>
      </c>
      <c r="N27" s="31">
        <v>80.377777777777794</v>
      </c>
      <c r="O27" s="31">
        <v>0.80251768422097502</v>
      </c>
      <c r="P27" s="31">
        <v>80.251768422097499</v>
      </c>
      <c r="Q27" s="31">
        <v>100</v>
      </c>
      <c r="R27" s="31">
        <v>0</v>
      </c>
      <c r="S27" s="31">
        <v>0</v>
      </c>
      <c r="T27" s="31">
        <v>100</v>
      </c>
      <c r="U27" s="31">
        <v>0.9375</v>
      </c>
      <c r="V27" s="31">
        <v>93.75</v>
      </c>
      <c r="W27" s="31">
        <v>83.915812662221001</v>
      </c>
      <c r="X27" s="19">
        <v>25</v>
      </c>
    </row>
    <row r="28" spans="1:24">
      <c r="A28" s="19">
        <v>26</v>
      </c>
      <c r="B28" s="20" t="s">
        <v>138</v>
      </c>
      <c r="C28" s="20" t="s">
        <v>139</v>
      </c>
      <c r="D28" s="20" t="s">
        <v>89</v>
      </c>
      <c r="E28" s="31">
        <v>97.603125000000006</v>
      </c>
      <c r="F28" s="31">
        <v>5</v>
      </c>
      <c r="G28" s="31">
        <v>0</v>
      </c>
      <c r="H28" s="31">
        <v>102.60312500000001</v>
      </c>
      <c r="I28" s="31">
        <v>0.90199270481808103</v>
      </c>
      <c r="J28" s="31">
        <v>90.199270481808099</v>
      </c>
      <c r="K28" s="31">
        <v>80.025000000000006</v>
      </c>
      <c r="L28" s="31">
        <v>0</v>
      </c>
      <c r="M28" s="31">
        <v>0</v>
      </c>
      <c r="N28" s="31">
        <v>80.025000000000006</v>
      </c>
      <c r="O28" s="31">
        <v>0.79899543698928899</v>
      </c>
      <c r="P28" s="31">
        <v>79.899543698928895</v>
      </c>
      <c r="Q28" s="31">
        <v>100</v>
      </c>
      <c r="R28" s="31">
        <v>0</v>
      </c>
      <c r="S28" s="31">
        <v>0</v>
      </c>
      <c r="T28" s="31">
        <v>100</v>
      </c>
      <c r="U28" s="31">
        <v>0.9375</v>
      </c>
      <c r="V28" s="31">
        <v>93.75</v>
      </c>
      <c r="W28" s="31">
        <v>83.344534685611904</v>
      </c>
      <c r="X28" s="19">
        <v>26</v>
      </c>
    </row>
    <row r="29" spans="1:24">
      <c r="A29" s="19">
        <v>27</v>
      </c>
      <c r="B29" s="20" t="s">
        <v>140</v>
      </c>
      <c r="C29" s="20" t="s">
        <v>141</v>
      </c>
      <c r="D29" s="20" t="s">
        <v>89</v>
      </c>
      <c r="E29" s="31">
        <v>97.493750000000006</v>
      </c>
      <c r="F29" s="31">
        <v>2</v>
      </c>
      <c r="G29" s="31">
        <v>0</v>
      </c>
      <c r="H29" s="31">
        <v>99.493750000000006</v>
      </c>
      <c r="I29" s="31">
        <v>0.87465792757281002</v>
      </c>
      <c r="J29" s="31">
        <v>87.465792757280994</v>
      </c>
      <c r="K29" s="31">
        <v>80.743750000000006</v>
      </c>
      <c r="L29" s="31">
        <v>0</v>
      </c>
      <c r="M29" s="31">
        <v>0</v>
      </c>
      <c r="N29" s="31">
        <v>80.743750000000006</v>
      </c>
      <c r="O29" s="31">
        <v>0.80617166904597204</v>
      </c>
      <c r="P29" s="31">
        <v>80.617166904597198</v>
      </c>
      <c r="Q29" s="31">
        <v>100</v>
      </c>
      <c r="R29" s="31">
        <v>0</v>
      </c>
      <c r="S29" s="31">
        <v>0</v>
      </c>
      <c r="T29" s="31">
        <v>100</v>
      </c>
      <c r="U29" s="31">
        <v>0.9375</v>
      </c>
      <c r="V29" s="31">
        <v>93.75</v>
      </c>
      <c r="W29" s="31">
        <v>83.300175384674205</v>
      </c>
      <c r="X29" s="19">
        <v>27</v>
      </c>
    </row>
    <row r="30" spans="1:24">
      <c r="A30" s="19">
        <v>28</v>
      </c>
      <c r="B30" s="20" t="s">
        <v>142</v>
      </c>
      <c r="C30" s="20" t="s">
        <v>143</v>
      </c>
      <c r="D30" s="20" t="s">
        <v>89</v>
      </c>
      <c r="E30" s="31">
        <v>97.340625000000003</v>
      </c>
      <c r="F30" s="31">
        <v>1.5</v>
      </c>
      <c r="G30" s="31">
        <v>0</v>
      </c>
      <c r="H30" s="31">
        <v>98.840625000000003</v>
      </c>
      <c r="I30" s="31">
        <v>0.86891625074440604</v>
      </c>
      <c r="J30" s="31">
        <v>86.891625074440597</v>
      </c>
      <c r="K30" s="31">
        <v>79.538235294117598</v>
      </c>
      <c r="L30" s="31">
        <v>0</v>
      </c>
      <c r="M30" s="31">
        <v>0</v>
      </c>
      <c r="N30" s="31">
        <v>79.538235294117598</v>
      </c>
      <c r="O30" s="31">
        <v>0.79413542100819001</v>
      </c>
      <c r="P30" s="31">
        <v>79.413542100819001</v>
      </c>
      <c r="Q30" s="31">
        <v>100</v>
      </c>
      <c r="R30" s="31">
        <v>0</v>
      </c>
      <c r="S30" s="31">
        <v>0</v>
      </c>
      <c r="T30" s="31">
        <v>100</v>
      </c>
      <c r="U30" s="31">
        <v>0.9375</v>
      </c>
      <c r="V30" s="31">
        <v>93.75</v>
      </c>
      <c r="W30" s="31">
        <v>82.3428044854614</v>
      </c>
      <c r="X30" s="19">
        <v>28</v>
      </c>
    </row>
    <row r="31" spans="1:24">
      <c r="A31" s="19">
        <v>29</v>
      </c>
      <c r="B31" s="20" t="s">
        <v>144</v>
      </c>
      <c r="C31" s="20" t="s">
        <v>145</v>
      </c>
      <c r="D31" s="20" t="s">
        <v>89</v>
      </c>
      <c r="E31" s="31">
        <v>97.340625000000003</v>
      </c>
      <c r="F31" s="31">
        <v>7</v>
      </c>
      <c r="G31" s="31">
        <v>0</v>
      </c>
      <c r="H31" s="31">
        <v>104.340625</v>
      </c>
      <c r="I31" s="31">
        <v>0.91726721350991103</v>
      </c>
      <c r="J31" s="31">
        <v>91.726721350991099</v>
      </c>
      <c r="K31" s="31">
        <v>77.5972222222222</v>
      </c>
      <c r="L31" s="31">
        <v>0</v>
      </c>
      <c r="M31" s="31">
        <v>0</v>
      </c>
      <c r="N31" s="31">
        <v>77.5972222222222</v>
      </c>
      <c r="O31" s="31">
        <v>0.77475571982004898</v>
      </c>
      <c r="P31" s="31">
        <v>77.475571982004894</v>
      </c>
      <c r="Q31" s="31">
        <v>100</v>
      </c>
      <c r="R31" s="31">
        <v>0</v>
      </c>
      <c r="S31" s="31">
        <v>0</v>
      </c>
      <c r="T31" s="31">
        <v>100</v>
      </c>
      <c r="U31" s="31">
        <v>0.9375</v>
      </c>
      <c r="V31" s="31">
        <v>93.75</v>
      </c>
      <c r="W31" s="31">
        <v>81.953244657601701</v>
      </c>
      <c r="X31" s="19">
        <v>29</v>
      </c>
    </row>
    <row r="32" spans="1:24">
      <c r="A32" s="19">
        <v>30</v>
      </c>
      <c r="B32" s="20" t="s">
        <v>146</v>
      </c>
      <c r="C32" s="20" t="s">
        <v>147</v>
      </c>
      <c r="D32" s="20" t="s">
        <v>89</v>
      </c>
      <c r="E32" s="31">
        <v>97.384375000000006</v>
      </c>
      <c r="F32" s="31">
        <v>5</v>
      </c>
      <c r="G32" s="31">
        <v>0</v>
      </c>
      <c r="H32" s="31">
        <v>102.38437500000001</v>
      </c>
      <c r="I32" s="31">
        <v>0.90006965516263504</v>
      </c>
      <c r="J32" s="31">
        <v>90.006965516263506</v>
      </c>
      <c r="K32" s="31">
        <v>76.766666666666694</v>
      </c>
      <c r="L32" s="31">
        <v>0</v>
      </c>
      <c r="M32" s="31">
        <v>0</v>
      </c>
      <c r="N32" s="31">
        <v>76.766666666666694</v>
      </c>
      <c r="O32" s="31">
        <v>0.76646318499899302</v>
      </c>
      <c r="P32" s="31">
        <v>76.646318499899294</v>
      </c>
      <c r="Q32" s="31">
        <v>100</v>
      </c>
      <c r="R32" s="31">
        <v>0</v>
      </c>
      <c r="S32" s="31">
        <v>0</v>
      </c>
      <c r="T32" s="31">
        <v>100</v>
      </c>
      <c r="U32" s="31">
        <v>0.9375</v>
      </c>
      <c r="V32" s="31">
        <v>93.75</v>
      </c>
      <c r="W32" s="31">
        <v>81.028816053182297</v>
      </c>
      <c r="X32" s="19">
        <v>30</v>
      </c>
    </row>
    <row r="33" spans="1:24">
      <c r="A33" s="19">
        <v>31</v>
      </c>
      <c r="B33" s="20" t="s">
        <v>148</v>
      </c>
      <c r="C33" s="20" t="s">
        <v>149</v>
      </c>
      <c r="D33" s="20" t="s">
        <v>89</v>
      </c>
      <c r="E33" s="31">
        <v>97.428124999999994</v>
      </c>
      <c r="F33" s="31">
        <v>6</v>
      </c>
      <c r="G33" s="31">
        <v>0</v>
      </c>
      <c r="H33" s="31">
        <v>103.42812499999999</v>
      </c>
      <c r="I33" s="31">
        <v>0.90924534923290701</v>
      </c>
      <c r="J33" s="31">
        <v>90.924534923290693</v>
      </c>
      <c r="K33" s="31">
        <v>76.211111111111094</v>
      </c>
      <c r="L33" s="31">
        <v>0</v>
      </c>
      <c r="M33" s="31">
        <v>0</v>
      </c>
      <c r="N33" s="31">
        <v>76.211111111111094</v>
      </c>
      <c r="O33" s="31">
        <v>0.76091633896484201</v>
      </c>
      <c r="P33" s="31">
        <v>76.091633896484197</v>
      </c>
      <c r="Q33" s="31">
        <v>100</v>
      </c>
      <c r="R33" s="31">
        <v>0</v>
      </c>
      <c r="S33" s="31">
        <v>0</v>
      </c>
      <c r="T33" s="31">
        <v>100</v>
      </c>
      <c r="U33" s="31">
        <v>0.9375</v>
      </c>
      <c r="V33" s="31">
        <v>93.75</v>
      </c>
      <c r="W33" s="31">
        <v>80.824050712197106</v>
      </c>
      <c r="X33" s="19">
        <v>31</v>
      </c>
    </row>
    <row r="34" spans="1:24">
      <c r="A34" s="19">
        <v>32</v>
      </c>
      <c r="B34" s="20" t="s">
        <v>150</v>
      </c>
      <c r="C34" s="20" t="s">
        <v>151</v>
      </c>
      <c r="D34" s="20" t="s">
        <v>89</v>
      </c>
      <c r="E34" s="31">
        <v>97.384375000000006</v>
      </c>
      <c r="F34" s="31">
        <v>4.8</v>
      </c>
      <c r="G34" s="31">
        <v>30</v>
      </c>
      <c r="H34" s="31">
        <v>72.184375000000003</v>
      </c>
      <c r="I34" s="31">
        <v>0.634578914159317</v>
      </c>
      <c r="J34" s="31">
        <v>63.457891415931698</v>
      </c>
      <c r="K34" s="31">
        <v>74.5972222222222</v>
      </c>
      <c r="L34" s="31">
        <v>0</v>
      </c>
      <c r="M34" s="31">
        <v>0</v>
      </c>
      <c r="N34" s="31">
        <v>74.5972222222222</v>
      </c>
      <c r="O34" s="31">
        <v>0.744802751235633</v>
      </c>
      <c r="P34" s="31">
        <v>74.480275123563302</v>
      </c>
      <c r="Q34" s="31">
        <v>100</v>
      </c>
      <c r="R34" s="31">
        <v>0</v>
      </c>
      <c r="S34" s="31">
        <v>0</v>
      </c>
      <c r="T34" s="31">
        <v>100</v>
      </c>
      <c r="U34" s="31">
        <v>0.9375</v>
      </c>
      <c r="V34" s="31">
        <v>93.75</v>
      </c>
      <c r="W34" s="31">
        <v>74.202770869680705</v>
      </c>
      <c r="X34" s="19">
        <v>32</v>
      </c>
    </row>
    <row r="35" spans="1:24">
      <c r="A35" s="19">
        <v>33</v>
      </c>
      <c r="B35" s="20" t="s">
        <v>152</v>
      </c>
      <c r="C35" s="20" t="s">
        <v>153</v>
      </c>
      <c r="D35" s="20" t="s">
        <v>89</v>
      </c>
      <c r="E35" s="31">
        <v>97.471874999999997</v>
      </c>
      <c r="F35" s="31">
        <v>4</v>
      </c>
      <c r="G35" s="31">
        <v>30</v>
      </c>
      <c r="H35" s="31">
        <v>71.471874999999997</v>
      </c>
      <c r="I35" s="31">
        <v>0.62831526671014903</v>
      </c>
      <c r="J35" s="31">
        <v>62.831526671014899</v>
      </c>
      <c r="K35" s="31">
        <v>67.683333333333294</v>
      </c>
      <c r="L35" s="31">
        <v>0</v>
      </c>
      <c r="M35" s="31">
        <v>0</v>
      </c>
      <c r="N35" s="31">
        <v>67.683333333333294</v>
      </c>
      <c r="O35" s="31">
        <v>0.67577225234062299</v>
      </c>
      <c r="P35" s="31">
        <v>67.577225234062297</v>
      </c>
      <c r="Q35" s="31">
        <v>100</v>
      </c>
      <c r="R35" s="31">
        <v>0</v>
      </c>
      <c r="S35" s="31">
        <v>0</v>
      </c>
      <c r="T35" s="31">
        <v>100</v>
      </c>
      <c r="U35" s="31">
        <v>0.9375</v>
      </c>
      <c r="V35" s="31">
        <v>93.75</v>
      </c>
      <c r="W35" s="31">
        <v>69.245362998046602</v>
      </c>
      <c r="X35" s="19">
        <v>33</v>
      </c>
    </row>
    <row r="44" spans="1:24" ht="10" customHeight="1"/>
  </sheetData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conditionalFormatting sqref="H3:I35">
    <cfRule type="expression" dxfId="3" priority="4">
      <formula>H3=MAX($F$3:$F$35)</formula>
    </cfRule>
  </conditionalFormatting>
  <conditionalFormatting sqref="N3">
    <cfRule type="expression" dxfId="2" priority="2">
      <formula>N3=MAX($K$3:$K$35)</formula>
    </cfRule>
  </conditionalFormatting>
  <conditionalFormatting sqref="N5:N35">
    <cfRule type="expression" dxfId="1" priority="1">
      <formula>N5=MAX($K$3:$K$35)</formula>
    </cfRule>
  </conditionalFormatting>
  <conditionalFormatting sqref="R3:R35">
    <cfRule type="expression" dxfId="0" priority="3">
      <formula>R3=MAX($P$3:$P$35)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workbookViewId="0">
      <selection activeCell="E3" sqref="E3:X4"/>
    </sheetView>
  </sheetViews>
  <sheetFormatPr defaultColWidth="9" defaultRowHeight="14"/>
  <cols>
    <col min="2" max="2" width="12.75" customWidth="1"/>
    <col min="5" max="5" width="12.6640625"/>
    <col min="8" max="8" width="12.6640625"/>
    <col min="9" max="9" width="11.58203125"/>
    <col min="10" max="10" width="12.6640625"/>
    <col min="15" max="16" width="12.6640625"/>
    <col min="23" max="23" width="12.6640625"/>
    <col min="25" max="25" width="11" customWidth="1"/>
  </cols>
  <sheetData>
    <row r="1" spans="1:25">
      <c r="A1" s="78" t="s">
        <v>12</v>
      </c>
      <c r="B1" s="79" t="s">
        <v>13</v>
      </c>
      <c r="C1" s="79" t="s">
        <v>14</v>
      </c>
      <c r="D1" s="79" t="s">
        <v>15</v>
      </c>
      <c r="E1" s="78" t="s">
        <v>16</v>
      </c>
      <c r="F1" s="78"/>
      <c r="G1" s="78"/>
      <c r="H1" s="78"/>
      <c r="I1" s="78"/>
      <c r="J1" s="78"/>
      <c r="K1" s="78" t="s">
        <v>17</v>
      </c>
      <c r="L1" s="78"/>
      <c r="M1" s="78"/>
      <c r="N1" s="78"/>
      <c r="O1" s="78"/>
      <c r="P1" s="78"/>
      <c r="Q1" s="78" t="s">
        <v>18</v>
      </c>
      <c r="R1" s="78"/>
      <c r="S1" s="78"/>
      <c r="T1" s="78"/>
      <c r="U1" s="78"/>
      <c r="V1" s="78"/>
      <c r="W1" s="80" t="s">
        <v>19</v>
      </c>
      <c r="X1" s="81" t="s">
        <v>20</v>
      </c>
    </row>
    <row r="2" spans="1:25" ht="28">
      <c r="A2" s="78"/>
      <c r="B2" s="79"/>
      <c r="C2" s="79"/>
      <c r="D2" s="79"/>
      <c r="E2" s="12" t="s">
        <v>21</v>
      </c>
      <c r="F2" s="16" t="s">
        <v>22</v>
      </c>
      <c r="G2" s="17" t="s">
        <v>23</v>
      </c>
      <c r="H2" s="18" t="s">
        <v>24</v>
      </c>
      <c r="I2" s="12" t="s">
        <v>25</v>
      </c>
      <c r="J2" s="23" t="s">
        <v>26</v>
      </c>
      <c r="K2" s="12" t="s">
        <v>21</v>
      </c>
      <c r="L2" s="12" t="s">
        <v>22</v>
      </c>
      <c r="M2" s="8" t="s">
        <v>23</v>
      </c>
      <c r="N2" s="8" t="s">
        <v>27</v>
      </c>
      <c r="O2" s="12" t="s">
        <v>28</v>
      </c>
      <c r="P2" s="24" t="s">
        <v>29</v>
      </c>
      <c r="Q2" s="8" t="s">
        <v>21</v>
      </c>
      <c r="R2" s="12" t="s">
        <v>22</v>
      </c>
      <c r="S2" s="8" t="s">
        <v>23</v>
      </c>
      <c r="T2" s="8" t="s">
        <v>30</v>
      </c>
      <c r="U2" s="12" t="s">
        <v>31</v>
      </c>
      <c r="V2" s="29" t="s">
        <v>32</v>
      </c>
      <c r="W2" s="80"/>
      <c r="X2" s="81"/>
    </row>
    <row r="3" spans="1:25">
      <c r="A3" s="40">
        <v>1</v>
      </c>
      <c r="B3" s="62">
        <v>2022210597</v>
      </c>
      <c r="C3" s="8" t="s">
        <v>154</v>
      </c>
      <c r="D3" s="63" t="s">
        <v>155</v>
      </c>
      <c r="E3" s="8" t="s">
        <v>156</v>
      </c>
      <c r="F3" s="8" t="s">
        <v>156</v>
      </c>
      <c r="G3" s="8" t="s">
        <v>156</v>
      </c>
      <c r="H3" s="8" t="s">
        <v>156</v>
      </c>
      <c r="I3" s="8" t="s">
        <v>156</v>
      </c>
      <c r="J3" s="8" t="s">
        <v>156</v>
      </c>
      <c r="K3" s="8" t="s">
        <v>156</v>
      </c>
      <c r="L3" s="8" t="s">
        <v>156</v>
      </c>
      <c r="M3" s="8" t="s">
        <v>156</v>
      </c>
      <c r="N3" s="8" t="s">
        <v>156</v>
      </c>
      <c r="O3" s="8" t="s">
        <v>156</v>
      </c>
      <c r="P3" s="8" t="s">
        <v>156</v>
      </c>
      <c r="Q3" s="8" t="s">
        <v>156</v>
      </c>
      <c r="R3" s="8" t="s">
        <v>156</v>
      </c>
      <c r="S3" s="8" t="s">
        <v>156</v>
      </c>
      <c r="T3" s="8" t="s">
        <v>156</v>
      </c>
      <c r="U3" s="8" t="s">
        <v>156</v>
      </c>
      <c r="V3" s="8" t="s">
        <v>156</v>
      </c>
      <c r="W3" s="8" t="s">
        <v>156</v>
      </c>
      <c r="X3" s="8" t="s">
        <v>156</v>
      </c>
      <c r="Y3" s="65" t="s">
        <v>157</v>
      </c>
    </row>
    <row r="4" spans="1:25">
      <c r="A4" s="40">
        <v>2</v>
      </c>
      <c r="B4" s="62">
        <v>2022210607</v>
      </c>
      <c r="C4" s="8" t="s">
        <v>158</v>
      </c>
      <c r="D4" s="63" t="s">
        <v>155</v>
      </c>
      <c r="E4" s="8" t="s">
        <v>156</v>
      </c>
      <c r="F4" s="8" t="s">
        <v>156</v>
      </c>
      <c r="G4" s="8" t="s">
        <v>156</v>
      </c>
      <c r="H4" s="8" t="s">
        <v>156</v>
      </c>
      <c r="I4" s="8" t="s">
        <v>156</v>
      </c>
      <c r="J4" s="8" t="s">
        <v>156</v>
      </c>
      <c r="K4" s="8" t="s">
        <v>156</v>
      </c>
      <c r="L4" s="8" t="s">
        <v>156</v>
      </c>
      <c r="M4" s="8" t="s">
        <v>156</v>
      </c>
      <c r="N4" s="8" t="s">
        <v>156</v>
      </c>
      <c r="O4" s="8" t="s">
        <v>156</v>
      </c>
      <c r="P4" s="8" t="s">
        <v>156</v>
      </c>
      <c r="Q4" s="8" t="s">
        <v>156</v>
      </c>
      <c r="R4" s="8" t="s">
        <v>156</v>
      </c>
      <c r="S4" s="8" t="s">
        <v>156</v>
      </c>
      <c r="T4" s="8" t="s">
        <v>156</v>
      </c>
      <c r="U4" s="8" t="s">
        <v>156</v>
      </c>
      <c r="V4" s="8" t="s">
        <v>156</v>
      </c>
      <c r="W4" s="8" t="s">
        <v>156</v>
      </c>
      <c r="X4" s="8" t="s">
        <v>156</v>
      </c>
      <c r="Y4" s="65" t="s">
        <v>157</v>
      </c>
    </row>
    <row r="5" spans="1:25">
      <c r="A5" s="40">
        <v>3</v>
      </c>
      <c r="B5" s="40">
        <v>2022210553</v>
      </c>
      <c r="C5" s="8" t="s">
        <v>159</v>
      </c>
      <c r="D5" s="63" t="s">
        <v>155</v>
      </c>
      <c r="E5" s="8" t="s">
        <v>156</v>
      </c>
      <c r="F5" s="8" t="s">
        <v>156</v>
      </c>
      <c r="G5" s="8" t="s">
        <v>156</v>
      </c>
      <c r="H5" s="8" t="s">
        <v>156</v>
      </c>
      <c r="I5" s="8" t="s">
        <v>156</v>
      </c>
      <c r="J5" s="8" t="s">
        <v>156</v>
      </c>
      <c r="K5" s="8" t="s">
        <v>156</v>
      </c>
      <c r="L5" s="8" t="s">
        <v>156</v>
      </c>
      <c r="M5" s="8" t="s">
        <v>156</v>
      </c>
      <c r="N5" s="8" t="s">
        <v>156</v>
      </c>
      <c r="O5" s="8" t="s">
        <v>156</v>
      </c>
      <c r="P5" s="8" t="s">
        <v>156</v>
      </c>
      <c r="Q5" s="8" t="s">
        <v>156</v>
      </c>
      <c r="R5" s="8" t="s">
        <v>156</v>
      </c>
      <c r="S5" s="8" t="s">
        <v>156</v>
      </c>
      <c r="T5" s="8" t="s">
        <v>156</v>
      </c>
      <c r="U5" s="8" t="s">
        <v>156</v>
      </c>
      <c r="V5" s="8" t="s">
        <v>156</v>
      </c>
      <c r="W5" s="8" t="s">
        <v>156</v>
      </c>
      <c r="X5" s="8" t="s">
        <v>156</v>
      </c>
      <c r="Y5" s="65" t="s">
        <v>160</v>
      </c>
    </row>
    <row r="6" spans="1:25">
      <c r="A6" s="40">
        <v>4</v>
      </c>
      <c r="B6" s="40">
        <v>2023210545</v>
      </c>
      <c r="C6" s="8" t="s">
        <v>161</v>
      </c>
      <c r="D6" s="63" t="s">
        <v>155</v>
      </c>
      <c r="E6" s="8">
        <v>96.536585369999997</v>
      </c>
      <c r="F6" s="8">
        <v>16.766666669999999</v>
      </c>
      <c r="G6" s="64">
        <v>0</v>
      </c>
      <c r="H6" s="8">
        <v>113.303252</v>
      </c>
      <c r="I6" s="8">
        <v>1</v>
      </c>
      <c r="J6" s="8">
        <v>100</v>
      </c>
      <c r="K6" s="8">
        <v>85.922222219999995</v>
      </c>
      <c r="L6" s="62">
        <v>8</v>
      </c>
      <c r="M6" s="40">
        <v>0</v>
      </c>
      <c r="N6" s="8">
        <v>93.922222219999995</v>
      </c>
      <c r="O6" s="8">
        <v>1</v>
      </c>
      <c r="P6" s="8">
        <v>100</v>
      </c>
      <c r="Q6" s="8">
        <v>100</v>
      </c>
      <c r="R6" s="8">
        <v>4.9333333330000002</v>
      </c>
      <c r="S6" s="8">
        <v>0</v>
      </c>
      <c r="T6" s="8">
        <v>104.9333333</v>
      </c>
      <c r="U6" s="8">
        <v>0.97160493830000005</v>
      </c>
      <c r="V6" s="8">
        <v>97.160493829999993</v>
      </c>
      <c r="W6" s="8">
        <f>J6*0.2+P6*0.7+V6*0.1</f>
        <v>99.716049382999998</v>
      </c>
      <c r="X6" s="8">
        <v>1</v>
      </c>
      <c r="Y6" s="66"/>
    </row>
    <row r="7" spans="1:25">
      <c r="A7" s="40">
        <v>5</v>
      </c>
      <c r="B7" s="62">
        <v>2023210538</v>
      </c>
      <c r="C7" s="8" t="s">
        <v>162</v>
      </c>
      <c r="D7" s="63" t="s">
        <v>155</v>
      </c>
      <c r="E7" s="8">
        <v>96.109756099999998</v>
      </c>
      <c r="F7" s="8">
        <v>8.6</v>
      </c>
      <c r="G7" s="64">
        <v>0</v>
      </c>
      <c r="H7" s="8">
        <v>104.70975610000001</v>
      </c>
      <c r="I7" s="8">
        <v>0.92415490479999995</v>
      </c>
      <c r="J7" s="8">
        <v>92.415490480000003</v>
      </c>
      <c r="K7" s="8">
        <v>90.815789469999999</v>
      </c>
      <c r="L7" s="62">
        <v>0</v>
      </c>
      <c r="M7" s="40">
        <v>0</v>
      </c>
      <c r="N7" s="8">
        <v>90.815789469999999</v>
      </c>
      <c r="O7" s="8">
        <v>0.96692547650000005</v>
      </c>
      <c r="P7" s="8">
        <v>96.692547649999995</v>
      </c>
      <c r="Q7" s="8">
        <v>100</v>
      </c>
      <c r="R7" s="8">
        <v>0</v>
      </c>
      <c r="S7" s="8">
        <v>0</v>
      </c>
      <c r="T7" s="8">
        <v>100</v>
      </c>
      <c r="U7" s="8">
        <v>0.9259259259</v>
      </c>
      <c r="V7" s="8">
        <v>92.592592589999995</v>
      </c>
      <c r="W7" s="8">
        <f t="shared" ref="W7:W47" si="0">J7*0.2+P7*0.7+V7*0.1</f>
        <v>95.427140710000003</v>
      </c>
      <c r="X7" s="8">
        <v>2</v>
      </c>
      <c r="Y7" s="66"/>
    </row>
    <row r="8" spans="1:25">
      <c r="A8" s="40">
        <v>6</v>
      </c>
      <c r="B8" s="62">
        <v>2023210551</v>
      </c>
      <c r="C8" s="8" t="s">
        <v>163</v>
      </c>
      <c r="D8" s="63" t="s">
        <v>155</v>
      </c>
      <c r="E8" s="8">
        <v>96.109756099999998</v>
      </c>
      <c r="F8" s="8">
        <v>9.5</v>
      </c>
      <c r="G8" s="64">
        <v>0</v>
      </c>
      <c r="H8" s="8">
        <v>105.6097561</v>
      </c>
      <c r="I8" s="8">
        <v>0.93209818960000002</v>
      </c>
      <c r="J8" s="8">
        <v>93.209818960000007</v>
      </c>
      <c r="K8" s="8">
        <v>88.68588235</v>
      </c>
      <c r="L8" s="62">
        <v>0.6</v>
      </c>
      <c r="M8" s="40">
        <v>0</v>
      </c>
      <c r="N8" s="8">
        <v>89.285882349999994</v>
      </c>
      <c r="O8" s="8">
        <v>0.95063639079999995</v>
      </c>
      <c r="P8" s="8">
        <v>95.063639080000002</v>
      </c>
      <c r="Q8" s="8">
        <v>100</v>
      </c>
      <c r="R8" s="8">
        <v>4.6666666670000003</v>
      </c>
      <c r="S8" s="8">
        <v>0</v>
      </c>
      <c r="T8" s="8">
        <v>104.66666669999999</v>
      </c>
      <c r="U8" s="8">
        <v>0.96913580249999998</v>
      </c>
      <c r="V8" s="8">
        <v>96.913580249999995</v>
      </c>
      <c r="W8" s="8">
        <f t="shared" si="0"/>
        <v>94.877869172999993</v>
      </c>
      <c r="X8" s="8">
        <v>3</v>
      </c>
      <c r="Y8" s="66"/>
    </row>
    <row r="9" spans="1:25">
      <c r="A9" s="40">
        <v>7</v>
      </c>
      <c r="B9" s="62">
        <v>2023210510</v>
      </c>
      <c r="C9" s="8" t="s">
        <v>164</v>
      </c>
      <c r="D9" s="63" t="s">
        <v>155</v>
      </c>
      <c r="E9" s="8">
        <v>96.314634150000003</v>
      </c>
      <c r="F9" s="8">
        <v>11</v>
      </c>
      <c r="G9" s="64">
        <v>0</v>
      </c>
      <c r="H9" s="8">
        <v>107.31463410000001</v>
      </c>
      <c r="I9" s="8">
        <v>0.94714522509999999</v>
      </c>
      <c r="J9" s="8">
        <v>94.714522509999995</v>
      </c>
      <c r="K9" s="8">
        <v>87.336842110000006</v>
      </c>
      <c r="L9" s="62">
        <v>0.375</v>
      </c>
      <c r="M9" s="40">
        <v>0</v>
      </c>
      <c r="N9" s="8">
        <v>87.711842110000006</v>
      </c>
      <c r="O9" s="8">
        <v>0.9338774151</v>
      </c>
      <c r="P9" s="8">
        <v>93.387741509999998</v>
      </c>
      <c r="Q9" s="8">
        <v>100</v>
      </c>
      <c r="R9" s="8">
        <v>1.6</v>
      </c>
      <c r="S9" s="8">
        <v>0</v>
      </c>
      <c r="T9" s="8">
        <v>101.6</v>
      </c>
      <c r="U9" s="8">
        <v>0.94074074070000002</v>
      </c>
      <c r="V9" s="8">
        <v>94.074074069999995</v>
      </c>
      <c r="W9" s="8">
        <f t="shared" si="0"/>
        <v>93.721730965999996</v>
      </c>
      <c r="X9" s="8">
        <v>4</v>
      </c>
      <c r="Y9" s="66"/>
    </row>
    <row r="10" spans="1:25">
      <c r="A10" s="40">
        <v>8</v>
      </c>
      <c r="B10" s="62">
        <v>2023210569</v>
      </c>
      <c r="C10" s="8" t="s">
        <v>165</v>
      </c>
      <c r="D10" s="63" t="s">
        <v>155</v>
      </c>
      <c r="E10" s="62">
        <v>96.075609760000006</v>
      </c>
      <c r="F10" s="8">
        <v>2.25</v>
      </c>
      <c r="G10" s="64">
        <v>0</v>
      </c>
      <c r="H10" s="62">
        <v>98.325609760000006</v>
      </c>
      <c r="I10" s="8">
        <v>0.86780924640000001</v>
      </c>
      <c r="J10" s="62">
        <v>86.780924639999995</v>
      </c>
      <c r="K10" s="62">
        <v>86.133333329999999</v>
      </c>
      <c r="L10" s="62">
        <v>3.75</v>
      </c>
      <c r="M10" s="64">
        <v>0</v>
      </c>
      <c r="N10" s="62">
        <v>89.883333329999999</v>
      </c>
      <c r="O10" s="8">
        <v>0.95699751570000002</v>
      </c>
      <c r="P10" s="62">
        <v>95.699751570000004</v>
      </c>
      <c r="Q10" s="8">
        <v>100</v>
      </c>
      <c r="R10" s="62">
        <v>0</v>
      </c>
      <c r="S10" s="62">
        <v>0</v>
      </c>
      <c r="T10" s="62">
        <v>100</v>
      </c>
      <c r="U10" s="8">
        <v>0.9259259259</v>
      </c>
      <c r="V10" s="62">
        <v>92.592592589999995</v>
      </c>
      <c r="W10" s="8">
        <f t="shared" si="0"/>
        <v>93.605270286000007</v>
      </c>
      <c r="X10" s="8">
        <v>5</v>
      </c>
      <c r="Y10" s="66"/>
    </row>
    <row r="11" spans="1:25">
      <c r="A11" s="40">
        <v>9</v>
      </c>
      <c r="B11" s="62">
        <v>2023210580</v>
      </c>
      <c r="C11" s="8" t="s">
        <v>166</v>
      </c>
      <c r="D11" s="63" t="s">
        <v>155</v>
      </c>
      <c r="E11" s="62">
        <v>95.836585369999995</v>
      </c>
      <c r="F11" s="8">
        <v>1.5</v>
      </c>
      <c r="G11" s="64">
        <v>0</v>
      </c>
      <c r="H11" s="62">
        <v>97.336585369999995</v>
      </c>
      <c r="I11" s="8">
        <v>0.85908024370000002</v>
      </c>
      <c r="J11" s="62">
        <v>85.908024370000007</v>
      </c>
      <c r="K11" s="62">
        <v>89.004999999999995</v>
      </c>
      <c r="L11" s="62">
        <v>0</v>
      </c>
      <c r="M11" s="64">
        <v>0</v>
      </c>
      <c r="N11" s="62">
        <v>89.004999999999995</v>
      </c>
      <c r="O11" s="8">
        <v>0.94764580620000005</v>
      </c>
      <c r="P11" s="62">
        <v>94.764580620000004</v>
      </c>
      <c r="Q11" s="8">
        <v>100</v>
      </c>
      <c r="R11" s="62">
        <v>0</v>
      </c>
      <c r="S11" s="62">
        <v>0</v>
      </c>
      <c r="T11" s="62">
        <v>100</v>
      </c>
      <c r="U11" s="8">
        <v>0.9259259259</v>
      </c>
      <c r="V11" s="62">
        <v>92.592592589999995</v>
      </c>
      <c r="W11" s="8">
        <f t="shared" si="0"/>
        <v>92.776070567000005</v>
      </c>
      <c r="X11" s="8">
        <v>6</v>
      </c>
      <c r="Y11" s="66"/>
    </row>
    <row r="12" spans="1:25">
      <c r="A12" s="40">
        <v>10</v>
      </c>
      <c r="B12" s="62">
        <v>2023210573</v>
      </c>
      <c r="C12" s="8" t="s">
        <v>167</v>
      </c>
      <c r="D12" s="63" t="s">
        <v>155</v>
      </c>
      <c r="E12" s="62">
        <v>95.853658539999998</v>
      </c>
      <c r="F12" s="8">
        <v>9.5</v>
      </c>
      <c r="G12" s="64">
        <v>0</v>
      </c>
      <c r="H12" s="62">
        <v>105.35365849999999</v>
      </c>
      <c r="I12" s="8">
        <v>0.92983790529999999</v>
      </c>
      <c r="J12" s="62">
        <v>92.983790529999993</v>
      </c>
      <c r="K12" s="62">
        <v>83.705555559999993</v>
      </c>
      <c r="L12" s="62">
        <v>3</v>
      </c>
      <c r="M12" s="64">
        <v>0</v>
      </c>
      <c r="N12" s="62">
        <v>86.705555559999993</v>
      </c>
      <c r="O12" s="8">
        <v>0.92316337400000004</v>
      </c>
      <c r="P12" s="62">
        <v>92.316337399999995</v>
      </c>
      <c r="Q12" s="8">
        <v>100</v>
      </c>
      <c r="R12" s="62">
        <v>0</v>
      </c>
      <c r="S12" s="62">
        <v>0</v>
      </c>
      <c r="T12" s="62">
        <v>100</v>
      </c>
      <c r="U12" s="8">
        <v>0.9259259259</v>
      </c>
      <c r="V12" s="62">
        <v>92.592592589999995</v>
      </c>
      <c r="W12" s="8">
        <f t="shared" si="0"/>
        <v>92.477453545000003</v>
      </c>
      <c r="X12" s="8">
        <v>7</v>
      </c>
      <c r="Y12" s="66"/>
    </row>
    <row r="13" spans="1:25">
      <c r="A13" s="40">
        <v>11</v>
      </c>
      <c r="B13" s="62">
        <v>2023210526</v>
      </c>
      <c r="C13" s="8" t="s">
        <v>168</v>
      </c>
      <c r="D13" s="63" t="s">
        <v>155</v>
      </c>
      <c r="E13" s="62">
        <v>95.717073170000006</v>
      </c>
      <c r="F13" s="8">
        <v>2</v>
      </c>
      <c r="G13" s="64">
        <v>0</v>
      </c>
      <c r="H13" s="62">
        <v>97.717073170000006</v>
      </c>
      <c r="I13" s="8">
        <v>0.86243838029999997</v>
      </c>
      <c r="J13" s="62">
        <v>86.243838030000006</v>
      </c>
      <c r="K13" s="62">
        <v>88.409090910000003</v>
      </c>
      <c r="L13" s="62">
        <v>0</v>
      </c>
      <c r="M13" s="64">
        <v>0</v>
      </c>
      <c r="N13" s="62">
        <v>88.409090910000003</v>
      </c>
      <c r="O13" s="8">
        <v>0.94130109809999996</v>
      </c>
      <c r="P13" s="62">
        <v>94.130109809999993</v>
      </c>
      <c r="Q13" s="8">
        <v>100</v>
      </c>
      <c r="R13" s="62">
        <v>0</v>
      </c>
      <c r="S13" s="62">
        <v>0</v>
      </c>
      <c r="T13" s="62">
        <v>100</v>
      </c>
      <c r="U13" s="8">
        <v>0.9259259259</v>
      </c>
      <c r="V13" s="62">
        <v>92.592592589999995</v>
      </c>
      <c r="W13" s="8">
        <f t="shared" si="0"/>
        <v>92.399103732</v>
      </c>
      <c r="X13" s="8">
        <v>8</v>
      </c>
      <c r="Y13" s="66"/>
    </row>
    <row r="14" spans="1:25">
      <c r="A14" s="40">
        <v>12</v>
      </c>
      <c r="B14" s="62">
        <v>2023210513</v>
      </c>
      <c r="C14" s="8" t="s">
        <v>169</v>
      </c>
      <c r="D14" s="63" t="s">
        <v>155</v>
      </c>
      <c r="E14" s="62">
        <v>96.382926830000002</v>
      </c>
      <c r="F14" s="8">
        <v>4.5</v>
      </c>
      <c r="G14" s="64">
        <v>0</v>
      </c>
      <c r="H14" s="62">
        <v>100.88292680000001</v>
      </c>
      <c r="I14" s="8">
        <v>0.89037979950000001</v>
      </c>
      <c r="J14" s="62">
        <v>89.037979949999993</v>
      </c>
      <c r="K14" s="62">
        <v>87.394117649999998</v>
      </c>
      <c r="L14" s="62">
        <v>0</v>
      </c>
      <c r="M14" s="64">
        <v>0</v>
      </c>
      <c r="N14" s="62">
        <v>87.394117649999998</v>
      </c>
      <c r="O14" s="8">
        <v>0.93049456860000002</v>
      </c>
      <c r="P14" s="62">
        <v>93.049456860000006</v>
      </c>
      <c r="Q14" s="8">
        <v>100</v>
      </c>
      <c r="R14" s="62">
        <v>0</v>
      </c>
      <c r="S14" s="62">
        <v>0</v>
      </c>
      <c r="T14" s="62">
        <v>100</v>
      </c>
      <c r="U14" s="8">
        <v>0.9259259259</v>
      </c>
      <c r="V14" s="62">
        <v>92.592592589999995</v>
      </c>
      <c r="W14" s="8">
        <f t="shared" si="0"/>
        <v>92.201475051000003</v>
      </c>
      <c r="X14" s="8">
        <v>9</v>
      </c>
      <c r="Y14" s="66"/>
    </row>
    <row r="15" spans="1:25">
      <c r="A15" s="40">
        <v>13</v>
      </c>
      <c r="B15" s="62">
        <v>2023210550</v>
      </c>
      <c r="C15" s="8" t="s">
        <v>170</v>
      </c>
      <c r="D15" s="63" t="s">
        <v>155</v>
      </c>
      <c r="E15" s="62">
        <v>96.058536590000003</v>
      </c>
      <c r="F15" s="8">
        <v>3.5</v>
      </c>
      <c r="G15" s="64">
        <v>0</v>
      </c>
      <c r="H15" s="62">
        <v>99.558536590000003</v>
      </c>
      <c r="I15" s="8">
        <v>0.8786909007</v>
      </c>
      <c r="J15" s="62">
        <v>87.869090069999999</v>
      </c>
      <c r="K15" s="62">
        <v>86.981176469999994</v>
      </c>
      <c r="L15" s="62">
        <v>0</v>
      </c>
      <c r="M15" s="64">
        <v>0</v>
      </c>
      <c r="N15" s="62">
        <v>86.981176469999994</v>
      </c>
      <c r="O15" s="8">
        <v>0.92609793949999997</v>
      </c>
      <c r="P15" s="62">
        <v>92.609793949999997</v>
      </c>
      <c r="Q15" s="8">
        <v>100</v>
      </c>
      <c r="R15" s="62">
        <v>4.6666666670000003</v>
      </c>
      <c r="S15" s="62">
        <v>0</v>
      </c>
      <c r="T15" s="62">
        <v>104.66666669999999</v>
      </c>
      <c r="U15" s="8">
        <v>0.96913580249999998</v>
      </c>
      <c r="V15" s="62">
        <v>96.913580249999995</v>
      </c>
      <c r="W15" s="8">
        <f t="shared" si="0"/>
        <v>92.092031804000001</v>
      </c>
      <c r="X15" s="8">
        <v>10</v>
      </c>
      <c r="Y15" s="66"/>
    </row>
    <row r="16" spans="1:25">
      <c r="A16" s="40">
        <v>14</v>
      </c>
      <c r="B16" s="62">
        <v>2023210527</v>
      </c>
      <c r="C16" s="8" t="s">
        <v>171</v>
      </c>
      <c r="D16" s="63" t="s">
        <v>155</v>
      </c>
      <c r="E16" s="62">
        <v>95.853658539999998</v>
      </c>
      <c r="F16" s="8">
        <v>0</v>
      </c>
      <c r="G16" s="64">
        <v>0</v>
      </c>
      <c r="H16" s="62">
        <v>95.853658539999998</v>
      </c>
      <c r="I16" s="8">
        <v>0.84599212130000001</v>
      </c>
      <c r="J16" s="62">
        <v>84.599212129999998</v>
      </c>
      <c r="K16" s="62">
        <v>88.409090910000003</v>
      </c>
      <c r="L16" s="62">
        <v>0</v>
      </c>
      <c r="M16" s="64">
        <v>0</v>
      </c>
      <c r="N16" s="62">
        <v>88.409090910000003</v>
      </c>
      <c r="O16" s="8">
        <v>0.94130109809999996</v>
      </c>
      <c r="P16" s="62">
        <v>94.130109809999993</v>
      </c>
      <c r="Q16" s="8">
        <v>100</v>
      </c>
      <c r="R16" s="62">
        <v>0</v>
      </c>
      <c r="S16" s="62">
        <v>0</v>
      </c>
      <c r="T16" s="62">
        <v>100</v>
      </c>
      <c r="U16" s="8">
        <v>0.9259259259</v>
      </c>
      <c r="V16" s="62">
        <v>92.592592589999995</v>
      </c>
      <c r="W16" s="8">
        <f t="shared" si="0"/>
        <v>92.070178552000002</v>
      </c>
      <c r="X16" s="8">
        <v>11</v>
      </c>
      <c r="Y16" s="66"/>
    </row>
    <row r="17" spans="1:25">
      <c r="A17" s="40">
        <v>15</v>
      </c>
      <c r="B17" s="62">
        <v>2023210535</v>
      </c>
      <c r="C17" s="8" t="s">
        <v>172</v>
      </c>
      <c r="D17" s="63" t="s">
        <v>155</v>
      </c>
      <c r="E17" s="62">
        <v>95.853658539999998</v>
      </c>
      <c r="F17" s="8">
        <v>8.75</v>
      </c>
      <c r="G17" s="64">
        <v>0</v>
      </c>
      <c r="H17" s="62">
        <v>104.60365849999999</v>
      </c>
      <c r="I17" s="8">
        <v>0.92321850130000005</v>
      </c>
      <c r="J17" s="62">
        <v>92.321850130000001</v>
      </c>
      <c r="K17" s="62">
        <v>85.78</v>
      </c>
      <c r="L17" s="62">
        <v>0</v>
      </c>
      <c r="M17" s="64">
        <v>0</v>
      </c>
      <c r="N17" s="62">
        <v>85.78</v>
      </c>
      <c r="O17" s="8">
        <v>0.91330888440000002</v>
      </c>
      <c r="P17" s="62">
        <v>91.330888439999995</v>
      </c>
      <c r="Q17" s="8">
        <v>100</v>
      </c>
      <c r="R17" s="62">
        <v>0</v>
      </c>
      <c r="S17" s="62">
        <v>0</v>
      </c>
      <c r="T17" s="62">
        <v>100</v>
      </c>
      <c r="U17" s="8">
        <v>0.9259259259</v>
      </c>
      <c r="V17" s="62">
        <v>92.592592589999995</v>
      </c>
      <c r="W17" s="8">
        <f t="shared" si="0"/>
        <v>91.655251192999998</v>
      </c>
      <c r="X17" s="8">
        <v>12</v>
      </c>
      <c r="Y17" s="66"/>
    </row>
    <row r="18" spans="1:25">
      <c r="A18" s="40">
        <v>16</v>
      </c>
      <c r="B18" s="62">
        <v>2023210539</v>
      </c>
      <c r="C18" s="8" t="s">
        <v>173</v>
      </c>
      <c r="D18" s="63" t="s">
        <v>155</v>
      </c>
      <c r="E18" s="62">
        <v>95.853658539999998</v>
      </c>
      <c r="F18" s="8">
        <v>1.5</v>
      </c>
      <c r="G18" s="64">
        <v>0</v>
      </c>
      <c r="H18" s="62">
        <v>97.353658539999998</v>
      </c>
      <c r="I18" s="8">
        <v>0.8592309293</v>
      </c>
      <c r="J18" s="62">
        <v>85.923092929999996</v>
      </c>
      <c r="K18" s="62">
        <v>86.926315790000004</v>
      </c>
      <c r="L18" s="62">
        <v>0</v>
      </c>
      <c r="M18" s="64">
        <v>0</v>
      </c>
      <c r="N18" s="62">
        <v>86.926315790000004</v>
      </c>
      <c r="O18" s="8">
        <v>0.92551383190000003</v>
      </c>
      <c r="P18" s="62">
        <v>92.551383189999996</v>
      </c>
      <c r="Q18" s="8">
        <v>100</v>
      </c>
      <c r="R18" s="62">
        <v>3</v>
      </c>
      <c r="S18" s="62">
        <v>0</v>
      </c>
      <c r="T18" s="62">
        <v>103</v>
      </c>
      <c r="U18" s="8">
        <v>0.95370370370000002</v>
      </c>
      <c r="V18" s="62">
        <v>95.370370370000003</v>
      </c>
      <c r="W18" s="8">
        <f t="shared" si="0"/>
        <v>91.507623855999995</v>
      </c>
      <c r="X18" s="8">
        <v>13</v>
      </c>
      <c r="Y18" s="66"/>
    </row>
    <row r="19" spans="1:25">
      <c r="A19" s="40">
        <v>17</v>
      </c>
      <c r="B19" s="62">
        <v>2023210502</v>
      </c>
      <c r="C19" s="8" t="s">
        <v>174</v>
      </c>
      <c r="D19" s="63" t="s">
        <v>155</v>
      </c>
      <c r="E19" s="62">
        <v>95.853658539999998</v>
      </c>
      <c r="F19" s="8">
        <v>9.65</v>
      </c>
      <c r="G19" s="64">
        <v>0</v>
      </c>
      <c r="H19" s="62">
        <v>105.5036585</v>
      </c>
      <c r="I19" s="8">
        <v>0.9311617861</v>
      </c>
      <c r="J19" s="62">
        <v>93.116178610000006</v>
      </c>
      <c r="K19" s="62">
        <v>84.773684209999999</v>
      </c>
      <c r="L19" s="62">
        <v>0</v>
      </c>
      <c r="M19" s="64">
        <v>0</v>
      </c>
      <c r="N19" s="62">
        <v>84.773684209999999</v>
      </c>
      <c r="O19" s="8">
        <v>0.90259453199999995</v>
      </c>
      <c r="P19" s="62">
        <v>90.259453199999996</v>
      </c>
      <c r="Q19" s="8">
        <v>100</v>
      </c>
      <c r="R19" s="62">
        <v>3.6</v>
      </c>
      <c r="S19" s="62">
        <v>0</v>
      </c>
      <c r="T19" s="62">
        <v>103.6</v>
      </c>
      <c r="U19" s="8">
        <v>0.9592592593</v>
      </c>
      <c r="V19" s="62">
        <v>95.925925930000005</v>
      </c>
      <c r="W19" s="8">
        <f t="shared" si="0"/>
        <v>91.397445555000004</v>
      </c>
      <c r="X19" s="8">
        <v>14</v>
      </c>
      <c r="Y19" s="66"/>
    </row>
    <row r="20" spans="1:25">
      <c r="A20" s="40">
        <v>18</v>
      </c>
      <c r="B20" s="62">
        <v>2023210504</v>
      </c>
      <c r="C20" s="8" t="s">
        <v>175</v>
      </c>
      <c r="D20" s="63" t="s">
        <v>155</v>
      </c>
      <c r="E20" s="62">
        <v>95.7</v>
      </c>
      <c r="F20" s="8">
        <v>6</v>
      </c>
      <c r="G20" s="64">
        <v>0</v>
      </c>
      <c r="H20" s="62">
        <v>101.7</v>
      </c>
      <c r="I20" s="8">
        <v>0.89759118270000005</v>
      </c>
      <c r="J20" s="62">
        <v>89.759118270000002</v>
      </c>
      <c r="K20" s="62">
        <v>85.726315790000001</v>
      </c>
      <c r="L20" s="62">
        <v>0</v>
      </c>
      <c r="M20" s="64">
        <v>0</v>
      </c>
      <c r="N20" s="62">
        <v>85.726315790000001</v>
      </c>
      <c r="O20" s="8">
        <v>0.91273730289999999</v>
      </c>
      <c r="P20" s="62">
        <v>91.273730290000003</v>
      </c>
      <c r="Q20" s="8">
        <v>100</v>
      </c>
      <c r="R20" s="62">
        <v>1.6</v>
      </c>
      <c r="S20" s="62">
        <v>0</v>
      </c>
      <c r="T20" s="62">
        <v>101.6</v>
      </c>
      <c r="U20" s="8">
        <v>0.94074074070000002</v>
      </c>
      <c r="V20" s="62">
        <v>94.074074069999995</v>
      </c>
      <c r="W20" s="8">
        <f t="shared" si="0"/>
        <v>91.250842263999999</v>
      </c>
      <c r="X20" s="8">
        <v>15</v>
      </c>
      <c r="Y20" s="66"/>
    </row>
    <row r="21" spans="1:25">
      <c r="A21" s="40">
        <v>19</v>
      </c>
      <c r="B21" s="62">
        <v>2023210516</v>
      </c>
      <c r="C21" s="8" t="s">
        <v>176</v>
      </c>
      <c r="D21" s="63" t="s">
        <v>155</v>
      </c>
      <c r="E21" s="62">
        <v>96.485365849999994</v>
      </c>
      <c r="F21" s="8">
        <v>8.1</v>
      </c>
      <c r="G21" s="64">
        <v>0</v>
      </c>
      <c r="H21" s="62">
        <v>104.5853659</v>
      </c>
      <c r="I21" s="8">
        <v>0.92305705240000002</v>
      </c>
      <c r="J21" s="62">
        <v>92.305705239999995</v>
      </c>
      <c r="K21" s="62">
        <v>84.688235289999994</v>
      </c>
      <c r="L21" s="62">
        <v>0</v>
      </c>
      <c r="M21" s="64">
        <v>0</v>
      </c>
      <c r="N21" s="62">
        <v>84.688235289999994</v>
      </c>
      <c r="O21" s="8">
        <v>0.9016847482</v>
      </c>
      <c r="P21" s="62">
        <v>90.16847482</v>
      </c>
      <c r="Q21" s="8">
        <v>100</v>
      </c>
      <c r="R21" s="62">
        <v>0</v>
      </c>
      <c r="S21" s="62">
        <v>0</v>
      </c>
      <c r="T21" s="62">
        <v>100</v>
      </c>
      <c r="U21" s="8">
        <v>0.9259259259</v>
      </c>
      <c r="V21" s="62">
        <v>92.592592589999995</v>
      </c>
      <c r="W21" s="8">
        <f t="shared" si="0"/>
        <v>90.838332680999997</v>
      </c>
      <c r="X21" s="8">
        <v>16</v>
      </c>
      <c r="Y21" s="66"/>
    </row>
    <row r="22" spans="1:25">
      <c r="A22" s="40">
        <v>20</v>
      </c>
      <c r="B22" s="62">
        <v>2023210544</v>
      </c>
      <c r="C22" s="8" t="s">
        <v>177</v>
      </c>
      <c r="D22" s="63" t="s">
        <v>155</v>
      </c>
      <c r="E22" s="62">
        <v>96.007317069999999</v>
      </c>
      <c r="F22" s="8">
        <v>0</v>
      </c>
      <c r="G22" s="64">
        <v>0</v>
      </c>
      <c r="H22" s="62">
        <v>96.007317069999999</v>
      </c>
      <c r="I22" s="8">
        <v>0.84734829190000005</v>
      </c>
      <c r="J22" s="62">
        <v>84.734829189999999</v>
      </c>
      <c r="K22" s="62">
        <v>86.511111110000002</v>
      </c>
      <c r="L22" s="62">
        <v>0</v>
      </c>
      <c r="M22" s="64">
        <v>0</v>
      </c>
      <c r="N22" s="62">
        <v>86.511111110000002</v>
      </c>
      <c r="O22" s="8">
        <v>0.92109310300000002</v>
      </c>
      <c r="P22" s="62">
        <v>92.109310300000004</v>
      </c>
      <c r="Q22" s="8">
        <v>100</v>
      </c>
      <c r="R22" s="62">
        <v>0</v>
      </c>
      <c r="S22" s="62">
        <v>0</v>
      </c>
      <c r="T22" s="62">
        <v>100</v>
      </c>
      <c r="U22" s="8">
        <v>0.9259259259</v>
      </c>
      <c r="V22" s="62">
        <v>92.592592589999995</v>
      </c>
      <c r="W22" s="8">
        <f t="shared" si="0"/>
        <v>90.682742306999998</v>
      </c>
      <c r="X22" s="8">
        <v>17</v>
      </c>
      <c r="Y22" s="66"/>
    </row>
    <row r="23" spans="1:25">
      <c r="A23" s="40">
        <v>21</v>
      </c>
      <c r="B23" s="62">
        <v>2023210604</v>
      </c>
      <c r="C23" s="8" t="s">
        <v>178</v>
      </c>
      <c r="D23" s="63" t="s">
        <v>155</v>
      </c>
      <c r="E23" s="62">
        <v>96.058536590000003</v>
      </c>
      <c r="F23" s="8">
        <v>3.25</v>
      </c>
      <c r="G23" s="64">
        <v>0</v>
      </c>
      <c r="H23" s="62">
        <v>99.308536590000003</v>
      </c>
      <c r="I23" s="8">
        <v>0.87648443269999998</v>
      </c>
      <c r="J23" s="62">
        <v>87.648443270000001</v>
      </c>
      <c r="K23" s="62">
        <v>85.066666670000004</v>
      </c>
      <c r="L23" s="62">
        <v>0</v>
      </c>
      <c r="M23" s="64">
        <v>0</v>
      </c>
      <c r="N23" s="62">
        <v>85.066666670000004</v>
      </c>
      <c r="O23" s="8">
        <v>0.90571394770000002</v>
      </c>
      <c r="P23" s="62">
        <v>90.571394769999998</v>
      </c>
      <c r="Q23" s="8">
        <v>100</v>
      </c>
      <c r="R23" s="62">
        <v>0</v>
      </c>
      <c r="S23" s="62">
        <v>0</v>
      </c>
      <c r="T23" s="62">
        <v>100</v>
      </c>
      <c r="U23" s="8">
        <v>0.9259259259</v>
      </c>
      <c r="V23" s="62">
        <v>92.592592589999995</v>
      </c>
      <c r="W23" s="8">
        <f t="shared" si="0"/>
        <v>90.188924252000007</v>
      </c>
      <c r="X23" s="8">
        <v>18</v>
      </c>
      <c r="Y23" s="66"/>
    </row>
    <row r="24" spans="1:25">
      <c r="A24" s="40">
        <v>22</v>
      </c>
      <c r="B24" s="62">
        <v>2023210501</v>
      </c>
      <c r="C24" s="8" t="s">
        <v>179</v>
      </c>
      <c r="D24" s="63" t="s">
        <v>155</v>
      </c>
      <c r="E24" s="62">
        <v>96.280487800000003</v>
      </c>
      <c r="F24" s="8">
        <v>6.15</v>
      </c>
      <c r="G24" s="64">
        <v>0</v>
      </c>
      <c r="H24" s="62">
        <v>102.43048779999999</v>
      </c>
      <c r="I24" s="8">
        <v>0.90403837460000003</v>
      </c>
      <c r="J24" s="62">
        <v>90.403837460000005</v>
      </c>
      <c r="K24" s="62">
        <v>84.126315790000007</v>
      </c>
      <c r="L24" s="62">
        <v>0</v>
      </c>
      <c r="M24" s="64">
        <v>0</v>
      </c>
      <c r="N24" s="62">
        <v>84.126315790000007</v>
      </c>
      <c r="O24" s="8">
        <v>0.89570193080000005</v>
      </c>
      <c r="P24" s="62">
        <v>89.570193079999996</v>
      </c>
      <c r="Q24" s="8">
        <v>100</v>
      </c>
      <c r="R24" s="62">
        <v>1.6</v>
      </c>
      <c r="S24" s="62">
        <v>0</v>
      </c>
      <c r="T24" s="62">
        <v>101.6</v>
      </c>
      <c r="U24" s="8">
        <v>0.94074074070000002</v>
      </c>
      <c r="V24" s="62">
        <v>94.074074069999995</v>
      </c>
      <c r="W24" s="8">
        <f t="shared" si="0"/>
        <v>90.187310054999998</v>
      </c>
      <c r="X24" s="8">
        <v>19</v>
      </c>
      <c r="Y24" s="66"/>
    </row>
    <row r="25" spans="1:25">
      <c r="A25" s="40">
        <v>23</v>
      </c>
      <c r="B25" s="62">
        <v>2023210552</v>
      </c>
      <c r="C25" s="8" t="s">
        <v>180</v>
      </c>
      <c r="D25" s="63" t="s">
        <v>155</v>
      </c>
      <c r="E25" s="62">
        <v>96.160975609999994</v>
      </c>
      <c r="F25" s="8">
        <v>4.25</v>
      </c>
      <c r="G25" s="64">
        <v>0</v>
      </c>
      <c r="H25" s="62">
        <v>100.4109756</v>
      </c>
      <c r="I25" s="8">
        <v>0.88621441850000005</v>
      </c>
      <c r="J25" s="62">
        <v>88.621441849999997</v>
      </c>
      <c r="K25" s="62">
        <v>84.575000000000003</v>
      </c>
      <c r="L25" s="62">
        <v>0</v>
      </c>
      <c r="M25" s="64">
        <v>0</v>
      </c>
      <c r="N25" s="62">
        <v>84.575000000000003</v>
      </c>
      <c r="O25" s="8">
        <v>0.90047911979999995</v>
      </c>
      <c r="P25" s="62">
        <v>90.047911979999995</v>
      </c>
      <c r="Q25" s="8">
        <v>100</v>
      </c>
      <c r="R25" s="62">
        <v>0</v>
      </c>
      <c r="S25" s="62">
        <v>0</v>
      </c>
      <c r="T25" s="62">
        <v>100</v>
      </c>
      <c r="U25" s="8">
        <v>0.9259259259</v>
      </c>
      <c r="V25" s="62">
        <v>92.592592589999995</v>
      </c>
      <c r="W25" s="8">
        <f t="shared" si="0"/>
        <v>90.017086015000004</v>
      </c>
      <c r="X25" s="8">
        <v>20</v>
      </c>
      <c r="Y25" s="66"/>
    </row>
    <row r="26" spans="1:25">
      <c r="A26" s="40">
        <v>24</v>
      </c>
      <c r="B26" s="62">
        <v>2023210621</v>
      </c>
      <c r="C26" s="8" t="s">
        <v>181</v>
      </c>
      <c r="D26" s="63" t="s">
        <v>155</v>
      </c>
      <c r="E26" s="62">
        <v>95.921951219999997</v>
      </c>
      <c r="F26" s="8">
        <v>1</v>
      </c>
      <c r="G26" s="64">
        <v>0</v>
      </c>
      <c r="H26" s="62">
        <v>96.921951219999997</v>
      </c>
      <c r="I26" s="8">
        <v>0.8554207358</v>
      </c>
      <c r="J26" s="62">
        <v>85.542073579999993</v>
      </c>
      <c r="K26" s="62">
        <v>85.295000000000002</v>
      </c>
      <c r="L26" s="62">
        <v>0</v>
      </c>
      <c r="M26" s="64">
        <v>0</v>
      </c>
      <c r="N26" s="62">
        <v>85.295000000000002</v>
      </c>
      <c r="O26" s="8">
        <v>0.90814503729999996</v>
      </c>
      <c r="P26" s="62">
        <v>90.814503729999998</v>
      </c>
      <c r="Q26" s="8">
        <v>100</v>
      </c>
      <c r="R26" s="62">
        <v>0</v>
      </c>
      <c r="S26" s="62">
        <v>0</v>
      </c>
      <c r="T26" s="62">
        <v>100</v>
      </c>
      <c r="U26" s="8">
        <v>0.9259259259</v>
      </c>
      <c r="V26" s="62">
        <v>92.592592589999995</v>
      </c>
      <c r="W26" s="8">
        <f t="shared" si="0"/>
        <v>89.937826586</v>
      </c>
      <c r="X26" s="8">
        <v>21</v>
      </c>
      <c r="Y26" s="66"/>
    </row>
    <row r="27" spans="1:25">
      <c r="A27" s="40">
        <v>25</v>
      </c>
      <c r="B27" s="62">
        <v>2023210579</v>
      </c>
      <c r="C27" s="8" t="s">
        <v>182</v>
      </c>
      <c r="D27" s="63" t="s">
        <v>155</v>
      </c>
      <c r="E27" s="62">
        <v>95.853658539999998</v>
      </c>
      <c r="F27" s="8">
        <v>1</v>
      </c>
      <c r="G27" s="64">
        <v>0</v>
      </c>
      <c r="H27" s="62">
        <v>96.853658539999998</v>
      </c>
      <c r="I27" s="8">
        <v>0.85481799329999997</v>
      </c>
      <c r="J27" s="62">
        <v>85.481799330000001</v>
      </c>
      <c r="K27" s="62">
        <v>84.84</v>
      </c>
      <c r="L27" s="62">
        <v>0.375</v>
      </c>
      <c r="M27" s="64">
        <v>0</v>
      </c>
      <c r="N27" s="62">
        <v>85.215000000000003</v>
      </c>
      <c r="O27" s="8">
        <v>0.90729326870000004</v>
      </c>
      <c r="P27" s="62">
        <v>90.729326869999994</v>
      </c>
      <c r="Q27" s="8">
        <v>100</v>
      </c>
      <c r="R27" s="62">
        <v>0</v>
      </c>
      <c r="S27" s="62">
        <v>0</v>
      </c>
      <c r="T27" s="62">
        <v>100</v>
      </c>
      <c r="U27" s="8">
        <v>0.9259259259</v>
      </c>
      <c r="V27" s="62">
        <v>92.592592589999995</v>
      </c>
      <c r="W27" s="8">
        <f t="shared" si="0"/>
        <v>89.866147933999997</v>
      </c>
      <c r="X27" s="8">
        <v>22</v>
      </c>
      <c r="Y27" s="66"/>
    </row>
    <row r="28" spans="1:25">
      <c r="A28" s="40">
        <v>26</v>
      </c>
      <c r="B28" s="62">
        <v>2023210572</v>
      </c>
      <c r="C28" s="8" t="s">
        <v>183</v>
      </c>
      <c r="D28" s="63" t="s">
        <v>155</v>
      </c>
      <c r="E28" s="62">
        <v>95.751219509999999</v>
      </c>
      <c r="F28" s="8">
        <v>0.75</v>
      </c>
      <c r="G28" s="64">
        <v>0</v>
      </c>
      <c r="H28" s="62">
        <v>96.501219509999999</v>
      </c>
      <c r="I28" s="8">
        <v>0.85170741159999996</v>
      </c>
      <c r="J28" s="62">
        <v>85.170741160000006</v>
      </c>
      <c r="K28" s="62">
        <v>84.561764710000006</v>
      </c>
      <c r="L28" s="62">
        <v>0.375</v>
      </c>
      <c r="M28" s="64">
        <v>0</v>
      </c>
      <c r="N28" s="62">
        <v>84.936764710000006</v>
      </c>
      <c r="O28" s="8">
        <v>0.90433086760000003</v>
      </c>
      <c r="P28" s="62">
        <v>90.433086759999995</v>
      </c>
      <c r="Q28" s="8">
        <v>100</v>
      </c>
      <c r="R28" s="62">
        <v>1.3333333329999999</v>
      </c>
      <c r="S28" s="62">
        <v>0</v>
      </c>
      <c r="T28" s="62">
        <v>101.33333330000001</v>
      </c>
      <c r="U28" s="8">
        <v>0.93827160489999994</v>
      </c>
      <c r="V28" s="62">
        <v>93.827160489999997</v>
      </c>
      <c r="W28" s="8">
        <f t="shared" si="0"/>
        <v>89.720025012999997</v>
      </c>
      <c r="X28" s="8">
        <v>23</v>
      </c>
      <c r="Y28" s="66"/>
    </row>
    <row r="29" spans="1:25">
      <c r="A29" s="40">
        <v>27</v>
      </c>
      <c r="B29" s="62">
        <v>2023210620</v>
      </c>
      <c r="C29" s="8" t="s">
        <v>184</v>
      </c>
      <c r="D29" s="63" t="s">
        <v>155</v>
      </c>
      <c r="E29" s="62">
        <v>96.178048779999997</v>
      </c>
      <c r="F29" s="8">
        <v>1.5</v>
      </c>
      <c r="G29" s="64">
        <v>0</v>
      </c>
      <c r="H29" s="62">
        <v>97.678048779999997</v>
      </c>
      <c r="I29" s="8">
        <v>0.86209395609999995</v>
      </c>
      <c r="J29" s="62">
        <v>86.209395610000001</v>
      </c>
      <c r="K29" s="62">
        <v>84.564999999999998</v>
      </c>
      <c r="L29" s="62">
        <v>0</v>
      </c>
      <c r="M29" s="64">
        <v>0</v>
      </c>
      <c r="N29" s="62">
        <v>84.564999999999998</v>
      </c>
      <c r="O29" s="8">
        <v>0.90037264880000001</v>
      </c>
      <c r="P29" s="62">
        <v>90.037264879999995</v>
      </c>
      <c r="Q29" s="8">
        <v>100</v>
      </c>
      <c r="R29" s="62">
        <v>0</v>
      </c>
      <c r="S29" s="62">
        <v>0</v>
      </c>
      <c r="T29" s="62">
        <v>100</v>
      </c>
      <c r="U29" s="8">
        <v>0.9259259259</v>
      </c>
      <c r="V29" s="62">
        <v>92.592592589999995</v>
      </c>
      <c r="W29" s="8">
        <f t="shared" si="0"/>
        <v>89.527223797000005</v>
      </c>
      <c r="X29" s="8">
        <v>24</v>
      </c>
      <c r="Y29" s="66"/>
    </row>
    <row r="30" spans="1:25">
      <c r="A30" s="40">
        <v>28</v>
      </c>
      <c r="B30" s="62">
        <v>2023210546</v>
      </c>
      <c r="C30" s="8" t="s">
        <v>185</v>
      </c>
      <c r="D30" s="63" t="s">
        <v>155</v>
      </c>
      <c r="E30" s="62">
        <v>95.904878049999994</v>
      </c>
      <c r="F30" s="8">
        <v>0</v>
      </c>
      <c r="G30" s="64">
        <v>0</v>
      </c>
      <c r="H30" s="62">
        <v>95.904878049999994</v>
      </c>
      <c r="I30" s="8">
        <v>0.84644417819999995</v>
      </c>
      <c r="J30" s="62">
        <v>84.644417820000001</v>
      </c>
      <c r="K30" s="62">
        <v>84.777777779999994</v>
      </c>
      <c r="L30" s="62">
        <v>0</v>
      </c>
      <c r="M30" s="64">
        <v>0</v>
      </c>
      <c r="N30" s="62">
        <v>84.777777779999994</v>
      </c>
      <c r="O30" s="8">
        <v>0.90263811660000004</v>
      </c>
      <c r="P30" s="62">
        <v>90.263811660000002</v>
      </c>
      <c r="Q30" s="8">
        <v>100</v>
      </c>
      <c r="R30" s="62">
        <v>0</v>
      </c>
      <c r="S30" s="62">
        <v>0</v>
      </c>
      <c r="T30" s="62">
        <v>100</v>
      </c>
      <c r="U30" s="8">
        <v>0.9259259259</v>
      </c>
      <c r="V30" s="62">
        <v>92.592592589999995</v>
      </c>
      <c r="W30" s="8">
        <f t="shared" si="0"/>
        <v>89.372810985000001</v>
      </c>
      <c r="X30" s="8">
        <v>25</v>
      </c>
      <c r="Y30" s="66"/>
    </row>
    <row r="31" spans="1:25">
      <c r="A31" s="40">
        <v>29</v>
      </c>
      <c r="B31" s="62">
        <v>2023210590</v>
      </c>
      <c r="C31" s="8" t="s">
        <v>186</v>
      </c>
      <c r="D31" s="63" t="s">
        <v>155</v>
      </c>
      <c r="E31" s="62">
        <v>95.870731710000001</v>
      </c>
      <c r="F31" s="8">
        <v>4.75</v>
      </c>
      <c r="G31" s="64">
        <v>0</v>
      </c>
      <c r="H31" s="62">
        <v>100.62073169999999</v>
      </c>
      <c r="I31" s="8">
        <v>0.88806569889999998</v>
      </c>
      <c r="J31" s="62">
        <v>88.806569890000006</v>
      </c>
      <c r="K31" s="62">
        <v>83.447368420000004</v>
      </c>
      <c r="L31" s="62">
        <v>0</v>
      </c>
      <c r="M31" s="64">
        <v>0</v>
      </c>
      <c r="N31" s="62">
        <v>83.447368420000004</v>
      </c>
      <c r="O31" s="8">
        <v>0.8884731052</v>
      </c>
      <c r="P31" s="62">
        <v>88.847310519999994</v>
      </c>
      <c r="Q31" s="8">
        <v>100</v>
      </c>
      <c r="R31" s="62">
        <v>0</v>
      </c>
      <c r="S31" s="62">
        <v>0</v>
      </c>
      <c r="T31" s="62">
        <v>100</v>
      </c>
      <c r="U31" s="8">
        <v>0.9259259259</v>
      </c>
      <c r="V31" s="62">
        <v>92.592592589999995</v>
      </c>
      <c r="W31" s="8">
        <f t="shared" si="0"/>
        <v>89.213690600999996</v>
      </c>
      <c r="X31" s="8">
        <v>26</v>
      </c>
      <c r="Y31" s="66"/>
    </row>
    <row r="32" spans="1:25">
      <c r="A32" s="40">
        <v>30</v>
      </c>
      <c r="B32" s="62">
        <v>2023210608</v>
      </c>
      <c r="C32" s="8" t="s">
        <v>187</v>
      </c>
      <c r="D32" s="63" t="s">
        <v>155</v>
      </c>
      <c r="E32" s="62">
        <v>95.751219509999999</v>
      </c>
      <c r="F32" s="8">
        <v>0</v>
      </c>
      <c r="G32" s="64">
        <v>0</v>
      </c>
      <c r="H32" s="62">
        <v>95.751219509999999</v>
      </c>
      <c r="I32" s="8">
        <v>0.84508800760000002</v>
      </c>
      <c r="J32" s="62">
        <v>84.50880076</v>
      </c>
      <c r="K32" s="62">
        <v>81.445833329999999</v>
      </c>
      <c r="L32" s="62">
        <v>3</v>
      </c>
      <c r="M32" s="64">
        <v>0</v>
      </c>
      <c r="N32" s="62">
        <v>84.445833329999999</v>
      </c>
      <c r="O32" s="8">
        <v>0.89910386840000001</v>
      </c>
      <c r="P32" s="62">
        <v>89.910386840000001</v>
      </c>
      <c r="Q32" s="8">
        <v>100</v>
      </c>
      <c r="R32" s="62">
        <v>0</v>
      </c>
      <c r="S32" s="62">
        <v>0</v>
      </c>
      <c r="T32" s="62">
        <v>100</v>
      </c>
      <c r="U32" s="8">
        <v>0.9259259259</v>
      </c>
      <c r="V32" s="62">
        <v>92.592592589999995</v>
      </c>
      <c r="W32" s="8">
        <f t="shared" si="0"/>
        <v>89.098290199000004</v>
      </c>
      <c r="X32" s="8">
        <v>27</v>
      </c>
      <c r="Y32" s="66"/>
    </row>
    <row r="33" spans="1:25">
      <c r="A33" s="40">
        <v>31</v>
      </c>
      <c r="B33" s="62">
        <v>2023210588</v>
      </c>
      <c r="C33" s="8" t="s">
        <v>188</v>
      </c>
      <c r="D33" s="63" t="s">
        <v>155</v>
      </c>
      <c r="E33" s="62">
        <v>95.853658539999998</v>
      </c>
      <c r="F33" s="8">
        <v>4.5</v>
      </c>
      <c r="G33" s="64">
        <v>0</v>
      </c>
      <c r="H33" s="62">
        <v>100.35365849999999</v>
      </c>
      <c r="I33" s="8">
        <v>0.88570854529999998</v>
      </c>
      <c r="J33" s="62">
        <v>88.570854530000005</v>
      </c>
      <c r="K33" s="62">
        <v>83.32222222</v>
      </c>
      <c r="L33" s="62">
        <v>0</v>
      </c>
      <c r="M33" s="64">
        <v>0</v>
      </c>
      <c r="N33" s="62">
        <v>83.32222222</v>
      </c>
      <c r="O33" s="8">
        <v>0.88714066010000003</v>
      </c>
      <c r="P33" s="62">
        <v>88.714066009999996</v>
      </c>
      <c r="Q33" s="8">
        <v>100</v>
      </c>
      <c r="R33" s="62">
        <v>0</v>
      </c>
      <c r="S33" s="62">
        <v>0</v>
      </c>
      <c r="T33" s="62">
        <v>100</v>
      </c>
      <c r="U33" s="8">
        <v>0.9259259259</v>
      </c>
      <c r="V33" s="62">
        <v>92.592592589999995</v>
      </c>
      <c r="W33" s="8">
        <f t="shared" si="0"/>
        <v>89.073276371999995</v>
      </c>
      <c r="X33" s="8">
        <v>28</v>
      </c>
      <c r="Y33" s="66"/>
    </row>
    <row r="34" spans="1:25">
      <c r="A34" s="40">
        <v>32</v>
      </c>
      <c r="B34" s="62">
        <v>2023210549</v>
      </c>
      <c r="C34" s="8" t="s">
        <v>189</v>
      </c>
      <c r="D34" s="63" t="s">
        <v>155</v>
      </c>
      <c r="E34" s="62">
        <v>95.785365850000005</v>
      </c>
      <c r="F34" s="8">
        <v>4</v>
      </c>
      <c r="G34" s="64">
        <v>0</v>
      </c>
      <c r="H34" s="62">
        <v>99.785365850000005</v>
      </c>
      <c r="I34" s="8">
        <v>0.88069286680000003</v>
      </c>
      <c r="J34" s="62">
        <v>88.069286680000005</v>
      </c>
      <c r="K34" s="62">
        <v>83.40625</v>
      </c>
      <c r="L34" s="62">
        <v>0</v>
      </c>
      <c r="M34" s="64">
        <v>0</v>
      </c>
      <c r="N34" s="62">
        <v>83.40625</v>
      </c>
      <c r="O34" s="8">
        <v>0.88803531290000004</v>
      </c>
      <c r="P34" s="62">
        <v>88.803531289999995</v>
      </c>
      <c r="Q34" s="8">
        <v>100</v>
      </c>
      <c r="R34" s="62">
        <v>0</v>
      </c>
      <c r="S34" s="62">
        <v>0</v>
      </c>
      <c r="T34" s="62">
        <v>100</v>
      </c>
      <c r="U34" s="8">
        <v>0.9259259259</v>
      </c>
      <c r="V34" s="62">
        <v>92.592592589999995</v>
      </c>
      <c r="W34" s="8">
        <f t="shared" si="0"/>
        <v>89.035588497999996</v>
      </c>
      <c r="X34" s="8">
        <v>29</v>
      </c>
      <c r="Y34" s="66"/>
    </row>
    <row r="35" spans="1:25">
      <c r="A35" s="40">
        <v>33</v>
      </c>
      <c r="B35" s="62">
        <v>2023210568</v>
      </c>
      <c r="C35" s="8" t="s">
        <v>190</v>
      </c>
      <c r="D35" s="63" t="s">
        <v>155</v>
      </c>
      <c r="E35" s="62">
        <v>95.887804880000004</v>
      </c>
      <c r="F35" s="8">
        <v>10.5</v>
      </c>
      <c r="G35" s="64">
        <v>0</v>
      </c>
      <c r="H35" s="62">
        <v>106.38780490000001</v>
      </c>
      <c r="I35" s="8">
        <v>0.93896514860000002</v>
      </c>
      <c r="J35" s="62">
        <v>93.896514859999996</v>
      </c>
      <c r="K35" s="62">
        <v>81.232352939999998</v>
      </c>
      <c r="L35" s="62">
        <v>0.375</v>
      </c>
      <c r="M35" s="64">
        <v>0</v>
      </c>
      <c r="N35" s="62">
        <v>81.607352939999998</v>
      </c>
      <c r="O35" s="8">
        <v>0.8688822625</v>
      </c>
      <c r="P35" s="62">
        <v>86.888226250000002</v>
      </c>
      <c r="Q35" s="8">
        <v>100</v>
      </c>
      <c r="R35" s="62">
        <v>0</v>
      </c>
      <c r="S35" s="62">
        <v>0</v>
      </c>
      <c r="T35" s="62">
        <v>100</v>
      </c>
      <c r="U35" s="8">
        <v>0.9259259259</v>
      </c>
      <c r="V35" s="62">
        <v>92.592592589999995</v>
      </c>
      <c r="W35" s="8">
        <f t="shared" si="0"/>
        <v>88.860320606000002</v>
      </c>
      <c r="X35" s="8">
        <v>30</v>
      </c>
      <c r="Y35" s="66"/>
    </row>
    <row r="36" spans="1:25">
      <c r="A36" s="40">
        <v>34</v>
      </c>
      <c r="B36" s="62">
        <v>2023210571</v>
      </c>
      <c r="C36" s="8" t="s">
        <v>191</v>
      </c>
      <c r="D36" s="63" t="s">
        <v>155</v>
      </c>
      <c r="E36" s="62">
        <v>95.921951219999997</v>
      </c>
      <c r="F36" s="8">
        <v>3.5</v>
      </c>
      <c r="G36" s="64">
        <v>0</v>
      </c>
      <c r="H36" s="62">
        <v>99.421951219999997</v>
      </c>
      <c r="I36" s="8">
        <v>0.87748541579999995</v>
      </c>
      <c r="J36" s="62">
        <v>87.748541579999994</v>
      </c>
      <c r="K36" s="62">
        <v>83.255882349999993</v>
      </c>
      <c r="L36" s="62">
        <v>0</v>
      </c>
      <c r="M36" s="64">
        <v>0</v>
      </c>
      <c r="N36" s="62">
        <v>83.255882349999993</v>
      </c>
      <c r="O36" s="8">
        <v>0.88643433240000002</v>
      </c>
      <c r="P36" s="62">
        <v>88.643433239999993</v>
      </c>
      <c r="Q36" s="8">
        <v>100</v>
      </c>
      <c r="R36" s="62">
        <v>0</v>
      </c>
      <c r="S36" s="62">
        <v>0</v>
      </c>
      <c r="T36" s="62">
        <v>100</v>
      </c>
      <c r="U36" s="8">
        <v>0.9259259259</v>
      </c>
      <c r="V36" s="62">
        <v>92.592592589999995</v>
      </c>
      <c r="W36" s="8">
        <f t="shared" si="0"/>
        <v>88.859370842999994</v>
      </c>
      <c r="X36" s="8">
        <v>31</v>
      </c>
      <c r="Y36" s="66"/>
    </row>
    <row r="37" spans="1:25">
      <c r="A37" s="40">
        <v>35</v>
      </c>
      <c r="B37" s="62">
        <v>2023210589</v>
      </c>
      <c r="C37" s="8" t="s">
        <v>192</v>
      </c>
      <c r="D37" s="63" t="s">
        <v>155</v>
      </c>
      <c r="E37" s="62">
        <v>95.751219509999999</v>
      </c>
      <c r="F37" s="8">
        <v>2</v>
      </c>
      <c r="G37" s="64">
        <v>0</v>
      </c>
      <c r="H37" s="62">
        <v>97.751219509999999</v>
      </c>
      <c r="I37" s="8">
        <v>0.86273975160000005</v>
      </c>
      <c r="J37" s="62">
        <v>86.273975160000006</v>
      </c>
      <c r="K37" s="62">
        <v>83.452941179999996</v>
      </c>
      <c r="L37" s="62">
        <v>0</v>
      </c>
      <c r="M37" s="64">
        <v>0</v>
      </c>
      <c r="N37" s="62">
        <v>83.452941179999996</v>
      </c>
      <c r="O37" s="8">
        <v>0.8885324389</v>
      </c>
      <c r="P37" s="62">
        <v>88.853243890000002</v>
      </c>
      <c r="Q37" s="8">
        <v>100</v>
      </c>
      <c r="R37" s="62">
        <v>0</v>
      </c>
      <c r="S37" s="62">
        <v>0</v>
      </c>
      <c r="T37" s="62">
        <v>100</v>
      </c>
      <c r="U37" s="8">
        <v>0.9259259259</v>
      </c>
      <c r="V37" s="62">
        <v>92.592592589999995</v>
      </c>
      <c r="W37" s="8">
        <f t="shared" si="0"/>
        <v>88.711325013999996</v>
      </c>
      <c r="X37" s="8">
        <v>32</v>
      </c>
      <c r="Y37" s="66"/>
    </row>
    <row r="38" spans="1:25">
      <c r="A38" s="40">
        <v>36</v>
      </c>
      <c r="B38" s="62">
        <v>2023210515</v>
      </c>
      <c r="C38" s="8" t="s">
        <v>193</v>
      </c>
      <c r="D38" s="63" t="s">
        <v>155</v>
      </c>
      <c r="E38" s="62">
        <v>96.29756098</v>
      </c>
      <c r="F38" s="8">
        <v>1.5</v>
      </c>
      <c r="G38" s="64">
        <v>0</v>
      </c>
      <c r="H38" s="62">
        <v>97.79756098</v>
      </c>
      <c r="I38" s="8">
        <v>0.86314875540000002</v>
      </c>
      <c r="J38" s="62">
        <v>86.314875540000003</v>
      </c>
      <c r="K38" s="62">
        <v>82.294117650000004</v>
      </c>
      <c r="L38" s="62">
        <v>0.55555555599999995</v>
      </c>
      <c r="M38" s="64">
        <v>0</v>
      </c>
      <c r="N38" s="62">
        <v>82.849673199999998</v>
      </c>
      <c r="O38" s="8">
        <v>0.88210937990000005</v>
      </c>
      <c r="P38" s="62">
        <v>88.210937990000005</v>
      </c>
      <c r="Q38" s="8">
        <v>100</v>
      </c>
      <c r="R38" s="62">
        <v>1.3333333329999999</v>
      </c>
      <c r="S38" s="62">
        <v>0</v>
      </c>
      <c r="T38" s="62">
        <v>101.33333330000001</v>
      </c>
      <c r="U38" s="8">
        <v>0.93827160489999994</v>
      </c>
      <c r="V38" s="62">
        <v>93.827160489999997</v>
      </c>
      <c r="W38" s="8">
        <f t="shared" si="0"/>
        <v>88.393347750000004</v>
      </c>
      <c r="X38" s="8">
        <v>33</v>
      </c>
      <c r="Y38" s="66"/>
    </row>
    <row r="39" spans="1:25">
      <c r="A39" s="40">
        <v>37</v>
      </c>
      <c r="B39" s="62">
        <v>2023210514</v>
      </c>
      <c r="C39" s="8" t="s">
        <v>194</v>
      </c>
      <c r="D39" s="63" t="s">
        <v>155</v>
      </c>
      <c r="E39" s="62">
        <v>96.126829270000002</v>
      </c>
      <c r="F39" s="8">
        <v>0.75</v>
      </c>
      <c r="G39" s="64">
        <v>0</v>
      </c>
      <c r="H39" s="62">
        <v>96.876829270000002</v>
      </c>
      <c r="I39" s="8">
        <v>0.85502249519999995</v>
      </c>
      <c r="J39" s="62">
        <v>85.502249520000007</v>
      </c>
      <c r="K39" s="62">
        <v>82.231250000000003</v>
      </c>
      <c r="L39" s="62">
        <v>0</v>
      </c>
      <c r="M39" s="64">
        <v>0</v>
      </c>
      <c r="N39" s="62">
        <v>82.231250000000003</v>
      </c>
      <c r="O39" s="8">
        <v>0.87552496160000004</v>
      </c>
      <c r="P39" s="62">
        <v>87.552496160000004</v>
      </c>
      <c r="Q39" s="8">
        <v>100</v>
      </c>
      <c r="R39" s="62">
        <v>0</v>
      </c>
      <c r="S39" s="62">
        <v>0</v>
      </c>
      <c r="T39" s="62">
        <v>100</v>
      </c>
      <c r="U39" s="8">
        <v>0.9259259259</v>
      </c>
      <c r="V39" s="62">
        <v>92.592592589999995</v>
      </c>
      <c r="W39" s="8">
        <f t="shared" si="0"/>
        <v>87.646456474999994</v>
      </c>
      <c r="X39" s="8">
        <v>34</v>
      </c>
      <c r="Y39" s="66"/>
    </row>
    <row r="40" spans="1:25">
      <c r="A40" s="40">
        <v>38</v>
      </c>
      <c r="B40" s="62">
        <v>2023210503</v>
      </c>
      <c r="C40" s="8" t="s">
        <v>195</v>
      </c>
      <c r="D40" s="63" t="s">
        <v>155</v>
      </c>
      <c r="E40" s="62">
        <v>95.597560979999997</v>
      </c>
      <c r="F40" s="8">
        <v>1</v>
      </c>
      <c r="G40" s="64">
        <v>0</v>
      </c>
      <c r="H40" s="62">
        <v>96.597560979999997</v>
      </c>
      <c r="I40" s="8">
        <v>0.85255770900000005</v>
      </c>
      <c r="J40" s="62">
        <v>85.255770900000002</v>
      </c>
      <c r="K40" s="62">
        <v>81.947368420000004</v>
      </c>
      <c r="L40" s="62">
        <v>0</v>
      </c>
      <c r="M40" s="64">
        <v>0</v>
      </c>
      <c r="N40" s="62">
        <v>81.947368420000004</v>
      </c>
      <c r="O40" s="8">
        <v>0.87250244389999998</v>
      </c>
      <c r="P40" s="62">
        <v>87.250244390000006</v>
      </c>
      <c r="Q40" s="8">
        <v>100</v>
      </c>
      <c r="R40" s="62">
        <v>1.3333333329999999</v>
      </c>
      <c r="S40" s="62">
        <v>0</v>
      </c>
      <c r="T40" s="62">
        <v>101.33333330000001</v>
      </c>
      <c r="U40" s="8">
        <v>0.93827160489999994</v>
      </c>
      <c r="V40" s="62">
        <v>93.827160489999997</v>
      </c>
      <c r="W40" s="8">
        <f t="shared" si="0"/>
        <v>87.509041302</v>
      </c>
      <c r="X40" s="8">
        <v>35</v>
      </c>
      <c r="Y40" s="66"/>
    </row>
    <row r="41" spans="1:25">
      <c r="A41" s="40">
        <v>39</v>
      </c>
      <c r="B41" s="62">
        <v>2023210603</v>
      </c>
      <c r="C41" s="8" t="s">
        <v>196</v>
      </c>
      <c r="D41" s="63" t="s">
        <v>155</v>
      </c>
      <c r="E41" s="62">
        <v>95.973170730000007</v>
      </c>
      <c r="F41" s="8">
        <v>1</v>
      </c>
      <c r="G41" s="64">
        <v>0</v>
      </c>
      <c r="H41" s="62">
        <v>96.973170730000007</v>
      </c>
      <c r="I41" s="8">
        <v>0.85587279260000004</v>
      </c>
      <c r="J41" s="62">
        <v>85.587279260000003</v>
      </c>
      <c r="K41" s="62">
        <v>81.827777780000005</v>
      </c>
      <c r="L41" s="62">
        <v>0</v>
      </c>
      <c r="M41" s="64">
        <v>0</v>
      </c>
      <c r="N41" s="62">
        <v>81.827777780000005</v>
      </c>
      <c r="O41" s="8">
        <v>0.87122914939999996</v>
      </c>
      <c r="P41" s="62">
        <v>87.122914940000001</v>
      </c>
      <c r="Q41" s="8">
        <v>100</v>
      </c>
      <c r="R41" s="62">
        <v>0</v>
      </c>
      <c r="S41" s="62">
        <v>0</v>
      </c>
      <c r="T41" s="62">
        <v>100</v>
      </c>
      <c r="U41" s="8">
        <v>0.9259259259</v>
      </c>
      <c r="V41" s="62">
        <v>92.592592589999995</v>
      </c>
      <c r="W41" s="8">
        <f t="shared" si="0"/>
        <v>87.362755569000001</v>
      </c>
      <c r="X41" s="8">
        <v>36</v>
      </c>
      <c r="Y41" s="66"/>
    </row>
    <row r="42" spans="1:25">
      <c r="A42" s="40">
        <v>40</v>
      </c>
      <c r="B42" s="62">
        <v>2023210565</v>
      </c>
      <c r="C42" s="8" t="s">
        <v>197</v>
      </c>
      <c r="D42" s="63" t="s">
        <v>155</v>
      </c>
      <c r="E42" s="62">
        <v>96.126829270000002</v>
      </c>
      <c r="F42" s="8">
        <v>0.5</v>
      </c>
      <c r="G42" s="64">
        <v>0</v>
      </c>
      <c r="H42" s="62">
        <v>96.626829270000002</v>
      </c>
      <c r="I42" s="8">
        <v>0.85281602720000005</v>
      </c>
      <c r="J42" s="62">
        <v>85.281602719999995</v>
      </c>
      <c r="K42" s="62">
        <v>81.778947369999997</v>
      </c>
      <c r="L42" s="62">
        <v>0</v>
      </c>
      <c r="M42" s="64">
        <v>0</v>
      </c>
      <c r="N42" s="62">
        <v>81.778947369999997</v>
      </c>
      <c r="O42" s="8">
        <v>0.87070924679999995</v>
      </c>
      <c r="P42" s="62">
        <v>87.070924680000005</v>
      </c>
      <c r="Q42" s="8">
        <v>100</v>
      </c>
      <c r="R42" s="62">
        <v>0</v>
      </c>
      <c r="S42" s="62">
        <v>0</v>
      </c>
      <c r="T42" s="62">
        <v>100</v>
      </c>
      <c r="U42" s="8">
        <v>0.9259259259</v>
      </c>
      <c r="V42" s="62">
        <v>92.592592589999995</v>
      </c>
      <c r="W42" s="8">
        <f t="shared" si="0"/>
        <v>87.265227078999999</v>
      </c>
      <c r="X42" s="8">
        <v>37</v>
      </c>
      <c r="Y42" s="66"/>
    </row>
    <row r="43" spans="1:25">
      <c r="A43" s="40">
        <v>41</v>
      </c>
      <c r="B43" s="62">
        <v>2023210566</v>
      </c>
      <c r="C43" s="8" t="s">
        <v>198</v>
      </c>
      <c r="D43" s="63" t="s">
        <v>155</v>
      </c>
      <c r="E43" s="62">
        <v>96.092682929999995</v>
      </c>
      <c r="F43" s="8">
        <v>1</v>
      </c>
      <c r="G43" s="64">
        <v>0</v>
      </c>
      <c r="H43" s="62">
        <v>97.092682929999995</v>
      </c>
      <c r="I43" s="8">
        <v>0.85692759200000002</v>
      </c>
      <c r="J43" s="62">
        <v>85.692759199999998</v>
      </c>
      <c r="K43" s="62">
        <v>81.629411759999996</v>
      </c>
      <c r="L43" s="62">
        <v>0</v>
      </c>
      <c r="M43" s="64">
        <v>0</v>
      </c>
      <c r="N43" s="62">
        <v>81.629411759999996</v>
      </c>
      <c r="O43" s="8">
        <v>0.86911712510000005</v>
      </c>
      <c r="P43" s="62">
        <v>86.911712510000001</v>
      </c>
      <c r="Q43" s="8">
        <v>100</v>
      </c>
      <c r="R43" s="62">
        <v>0</v>
      </c>
      <c r="S43" s="62">
        <v>0</v>
      </c>
      <c r="T43" s="62">
        <v>100</v>
      </c>
      <c r="U43" s="8">
        <v>0.9259259259</v>
      </c>
      <c r="V43" s="62">
        <v>92.592592589999995</v>
      </c>
      <c r="W43" s="8">
        <f t="shared" si="0"/>
        <v>87.236009855999995</v>
      </c>
      <c r="X43" s="8">
        <v>38</v>
      </c>
      <c r="Y43" s="66"/>
    </row>
    <row r="44" spans="1:25">
      <c r="A44" s="40">
        <v>42</v>
      </c>
      <c r="B44" s="62">
        <v>2023210511</v>
      </c>
      <c r="C44" s="8" t="s">
        <v>199</v>
      </c>
      <c r="D44" s="63" t="s">
        <v>155</v>
      </c>
      <c r="E44" s="62">
        <v>95.904878049999994</v>
      </c>
      <c r="F44" s="8">
        <v>5.0999999999999996</v>
      </c>
      <c r="G44" s="64">
        <v>0</v>
      </c>
      <c r="H44" s="62">
        <v>101.00487800000001</v>
      </c>
      <c r="I44" s="8">
        <v>0.89145612539999997</v>
      </c>
      <c r="J44" s="62">
        <v>89.145612540000002</v>
      </c>
      <c r="K44" s="62">
        <v>80.257894739999998</v>
      </c>
      <c r="L44" s="62">
        <v>0</v>
      </c>
      <c r="M44" s="64">
        <v>0</v>
      </c>
      <c r="N44" s="62">
        <v>80.257894739999998</v>
      </c>
      <c r="O44" s="8">
        <v>0.85451443589999998</v>
      </c>
      <c r="P44" s="62">
        <v>85.451443589999997</v>
      </c>
      <c r="Q44" s="8">
        <v>100</v>
      </c>
      <c r="R44" s="62">
        <v>1.6</v>
      </c>
      <c r="S44" s="62">
        <v>0</v>
      </c>
      <c r="T44" s="62">
        <v>101.6</v>
      </c>
      <c r="U44" s="8">
        <v>0.94074074070000002</v>
      </c>
      <c r="V44" s="62">
        <v>94.074074069999995</v>
      </c>
      <c r="W44" s="8">
        <f t="shared" si="0"/>
        <v>87.052540428</v>
      </c>
      <c r="X44" s="8">
        <v>39</v>
      </c>
      <c r="Y44" s="66"/>
    </row>
    <row r="45" spans="1:25">
      <c r="A45" s="40">
        <v>43</v>
      </c>
      <c r="B45" s="62">
        <v>2023210548</v>
      </c>
      <c r="C45" s="8" t="s">
        <v>200</v>
      </c>
      <c r="D45" s="63" t="s">
        <v>155</v>
      </c>
      <c r="E45" s="62">
        <v>95.904878049999994</v>
      </c>
      <c r="F45" s="8">
        <v>1.5</v>
      </c>
      <c r="G45" s="64">
        <v>0</v>
      </c>
      <c r="H45" s="62">
        <v>97.404878049999994</v>
      </c>
      <c r="I45" s="8">
        <v>0.85968298620000005</v>
      </c>
      <c r="J45" s="62">
        <v>85.968298619999999</v>
      </c>
      <c r="K45" s="62">
        <v>79.23</v>
      </c>
      <c r="L45" s="62">
        <v>0</v>
      </c>
      <c r="M45" s="64">
        <v>0</v>
      </c>
      <c r="N45" s="62">
        <v>79.23</v>
      </c>
      <c r="O45" s="8">
        <v>0.84357033010000004</v>
      </c>
      <c r="P45" s="62">
        <v>84.357033009999995</v>
      </c>
      <c r="Q45" s="8">
        <v>100</v>
      </c>
      <c r="R45" s="62">
        <v>0</v>
      </c>
      <c r="S45" s="62">
        <v>0</v>
      </c>
      <c r="T45" s="62">
        <v>100</v>
      </c>
      <c r="U45" s="8">
        <v>0.9259259259</v>
      </c>
      <c r="V45" s="62">
        <v>92.592592589999995</v>
      </c>
      <c r="W45" s="8">
        <f t="shared" si="0"/>
        <v>85.502842090000001</v>
      </c>
      <c r="X45" s="8">
        <v>40</v>
      </c>
      <c r="Y45" s="66"/>
    </row>
    <row r="46" spans="1:25">
      <c r="A46" s="40">
        <v>44</v>
      </c>
      <c r="B46" s="62">
        <v>2023210581</v>
      </c>
      <c r="C46" s="8" t="s">
        <v>201</v>
      </c>
      <c r="D46" s="63" t="s">
        <v>155</v>
      </c>
      <c r="E46" s="62">
        <v>96.075609760000006</v>
      </c>
      <c r="F46" s="8">
        <v>0</v>
      </c>
      <c r="G46" s="64">
        <v>0</v>
      </c>
      <c r="H46" s="62">
        <v>96.075609760000006</v>
      </c>
      <c r="I46" s="8">
        <v>0.84795103429999996</v>
      </c>
      <c r="J46" s="62">
        <v>84.795103429999998</v>
      </c>
      <c r="K46" s="62">
        <v>75.929411759999994</v>
      </c>
      <c r="L46" s="62">
        <v>0</v>
      </c>
      <c r="M46" s="64">
        <v>0</v>
      </c>
      <c r="N46" s="62">
        <v>75.929411759999994</v>
      </c>
      <c r="O46" s="8">
        <v>0.80842861219999995</v>
      </c>
      <c r="P46" s="62">
        <v>80.842861220000003</v>
      </c>
      <c r="Q46" s="8">
        <v>100</v>
      </c>
      <c r="R46" s="62">
        <v>0</v>
      </c>
      <c r="S46" s="62">
        <v>0</v>
      </c>
      <c r="T46" s="62">
        <v>100</v>
      </c>
      <c r="U46" s="8">
        <v>0.9259259259</v>
      </c>
      <c r="V46" s="62">
        <v>92.592592589999995</v>
      </c>
      <c r="W46" s="8">
        <f t="shared" si="0"/>
        <v>82.808282798999997</v>
      </c>
      <c r="X46" s="8">
        <v>41</v>
      </c>
      <c r="Y46" s="66"/>
    </row>
    <row r="47" spans="1:25">
      <c r="A47" s="40">
        <v>45</v>
      </c>
      <c r="B47" s="62">
        <v>2023210536</v>
      </c>
      <c r="C47" s="8" t="s">
        <v>202</v>
      </c>
      <c r="D47" s="63" t="s">
        <v>155</v>
      </c>
      <c r="E47" s="62">
        <v>95.665853659999996</v>
      </c>
      <c r="F47" s="8">
        <v>0</v>
      </c>
      <c r="G47" s="64">
        <v>0</v>
      </c>
      <c r="H47" s="62">
        <v>95.665853659999996</v>
      </c>
      <c r="I47" s="8">
        <v>0.84433457950000002</v>
      </c>
      <c r="J47" s="62">
        <v>84.433457950000005</v>
      </c>
      <c r="K47" s="62">
        <v>74.47</v>
      </c>
      <c r="L47" s="62">
        <v>0</v>
      </c>
      <c r="M47" s="64">
        <v>0</v>
      </c>
      <c r="N47" s="62">
        <v>74.47</v>
      </c>
      <c r="O47" s="8">
        <v>0.7928900982</v>
      </c>
      <c r="P47" s="62">
        <v>79.289009820000004</v>
      </c>
      <c r="Q47" s="8">
        <v>100</v>
      </c>
      <c r="R47" s="62">
        <v>8</v>
      </c>
      <c r="S47" s="62">
        <v>0</v>
      </c>
      <c r="T47" s="62">
        <v>108</v>
      </c>
      <c r="U47" s="8">
        <v>1</v>
      </c>
      <c r="V47" s="62">
        <v>100</v>
      </c>
      <c r="W47" s="8">
        <f t="shared" si="0"/>
        <v>82.388998463999997</v>
      </c>
      <c r="X47" s="8">
        <v>42</v>
      </c>
      <c r="Y47" s="66"/>
    </row>
  </sheetData>
  <autoFilter ref="A2:X50" xr:uid="{00000000-0009-0000-0000-000003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9"/>
  <sheetViews>
    <sheetView workbookViewId="0">
      <selection activeCell="W3" sqref="W3"/>
    </sheetView>
  </sheetViews>
  <sheetFormatPr defaultColWidth="9" defaultRowHeight="14"/>
  <cols>
    <col min="1" max="1" width="9" style="1"/>
    <col min="2" max="2" width="11.58203125" style="1" customWidth="1"/>
    <col min="3" max="3" width="9" style="1"/>
    <col min="4" max="4" width="18" style="1" customWidth="1"/>
    <col min="5" max="7" width="9" style="1"/>
    <col min="8" max="8" width="14.83203125" style="1" customWidth="1"/>
    <col min="9" max="9" width="23.83203125" style="1" customWidth="1"/>
    <col min="10" max="10" width="12.9140625" style="1"/>
    <col min="11" max="11" width="12.6640625" style="1"/>
    <col min="12" max="13" width="9" style="1"/>
    <col min="14" max="14" width="12.75" style="1" customWidth="1"/>
    <col min="15" max="15" width="17.58203125" style="1" customWidth="1"/>
    <col min="16" max="16" width="12.9140625" style="1"/>
    <col min="17" max="17" width="9" style="1"/>
    <col min="18" max="18" width="12.6640625" style="1"/>
    <col min="19" max="19" width="9" style="1"/>
    <col min="20" max="20" width="12.6640625" style="1"/>
    <col min="21" max="23" width="12.9140625" style="1"/>
    <col min="24" max="16384" width="9" style="1"/>
  </cols>
  <sheetData>
    <row r="1" spans="1:24">
      <c r="A1" s="81" t="s">
        <v>12</v>
      </c>
      <c r="B1" s="85" t="s">
        <v>13</v>
      </c>
      <c r="C1" s="82" t="s">
        <v>14</v>
      </c>
      <c r="D1" s="81" t="s">
        <v>15</v>
      </c>
      <c r="E1" s="82" t="s">
        <v>203</v>
      </c>
      <c r="F1" s="82"/>
      <c r="G1" s="82"/>
      <c r="H1" s="82"/>
      <c r="I1" s="82"/>
      <c r="J1" s="82"/>
      <c r="K1" s="82" t="s">
        <v>204</v>
      </c>
      <c r="L1" s="82"/>
      <c r="M1" s="82"/>
      <c r="N1" s="82"/>
      <c r="O1" s="82"/>
      <c r="P1" s="83"/>
      <c r="Q1" s="84" t="s">
        <v>205</v>
      </c>
      <c r="R1" s="84"/>
      <c r="S1" s="84"/>
      <c r="T1" s="84"/>
      <c r="U1" s="84"/>
      <c r="V1" s="84"/>
      <c r="W1" s="87" t="s">
        <v>19</v>
      </c>
      <c r="X1" s="81" t="s">
        <v>20</v>
      </c>
    </row>
    <row r="2" spans="1:24">
      <c r="A2" s="81"/>
      <c r="B2" s="86"/>
      <c r="C2" s="82"/>
      <c r="D2" s="81"/>
      <c r="E2" s="9" t="s">
        <v>21</v>
      </c>
      <c r="F2" s="9" t="s">
        <v>22</v>
      </c>
      <c r="G2" s="9" t="s">
        <v>23</v>
      </c>
      <c r="H2" s="9" t="s">
        <v>24</v>
      </c>
      <c r="I2" s="34" t="s">
        <v>25</v>
      </c>
      <c r="J2" s="9" t="s">
        <v>26</v>
      </c>
      <c r="K2" s="9" t="s">
        <v>21</v>
      </c>
      <c r="L2" s="9" t="s">
        <v>22</v>
      </c>
      <c r="M2" s="9" t="s">
        <v>23</v>
      </c>
      <c r="N2" s="9" t="s">
        <v>27</v>
      </c>
      <c r="O2" s="34" t="s">
        <v>28</v>
      </c>
      <c r="P2" s="57" t="s">
        <v>29</v>
      </c>
      <c r="Q2" s="58" t="s">
        <v>21</v>
      </c>
      <c r="R2" s="58" t="s">
        <v>22</v>
      </c>
      <c r="S2" s="58" t="s">
        <v>23</v>
      </c>
      <c r="T2" s="58" t="s">
        <v>30</v>
      </c>
      <c r="U2" s="59" t="s">
        <v>31</v>
      </c>
      <c r="V2" s="59" t="s">
        <v>32</v>
      </c>
      <c r="W2" s="88"/>
      <c r="X2" s="81"/>
    </row>
    <row r="3" spans="1:24">
      <c r="A3" s="2">
        <v>1</v>
      </c>
      <c r="B3" s="2">
        <v>2023215334</v>
      </c>
      <c r="C3" s="9" t="s">
        <v>206</v>
      </c>
      <c r="D3" s="2" t="s">
        <v>207</v>
      </c>
      <c r="E3" s="9">
        <v>97.8</v>
      </c>
      <c r="F3" s="9">
        <v>5</v>
      </c>
      <c r="G3" s="9">
        <v>0</v>
      </c>
      <c r="H3" s="9">
        <v>102.8</v>
      </c>
      <c r="I3" s="9">
        <f>H3/105.3</f>
        <v>0.97625830959164295</v>
      </c>
      <c r="J3" s="9">
        <f>100*I3</f>
        <v>97.625830959164304</v>
      </c>
      <c r="K3" s="9">
        <v>84.001249999999999</v>
      </c>
      <c r="L3" s="9">
        <v>0</v>
      </c>
      <c r="M3" s="9">
        <v>0</v>
      </c>
      <c r="N3" s="9">
        <v>84.001249999999999</v>
      </c>
      <c r="O3" s="9">
        <f>N3/85.1862745098039</f>
        <v>0.98608902060075998</v>
      </c>
      <c r="P3" s="9">
        <f>100*O3</f>
        <v>98.608902060076005</v>
      </c>
      <c r="Q3" s="60">
        <v>100</v>
      </c>
      <c r="R3" s="60">
        <v>5.3333333329999997</v>
      </c>
      <c r="S3" s="60">
        <v>0</v>
      </c>
      <c r="T3" s="60">
        <v>105.333333333</v>
      </c>
      <c r="U3" s="60">
        <f>T3/105.333333333</f>
        <v>1</v>
      </c>
      <c r="V3" s="61">
        <f>100*U3</f>
        <v>100</v>
      </c>
      <c r="W3" s="9">
        <f>J3*0.2+P3*0.7+V3*0.1</f>
        <v>98.551397633885998</v>
      </c>
      <c r="X3" s="2">
        <v>1</v>
      </c>
    </row>
    <row r="4" spans="1:24">
      <c r="A4" s="2">
        <v>2</v>
      </c>
      <c r="B4" s="2">
        <v>2023215362</v>
      </c>
      <c r="C4" s="9" t="s">
        <v>208</v>
      </c>
      <c r="D4" s="2" t="s">
        <v>207</v>
      </c>
      <c r="E4" s="9">
        <v>97.8</v>
      </c>
      <c r="F4" s="9">
        <v>0</v>
      </c>
      <c r="G4" s="9">
        <v>0</v>
      </c>
      <c r="H4" s="9">
        <v>97.8</v>
      </c>
      <c r="I4" s="9">
        <f t="shared" ref="I4:I16" si="0">H4/105.3</f>
        <v>0.92877492877492895</v>
      </c>
      <c r="J4" s="9">
        <f t="shared" ref="J4:J29" si="1">100*I4</f>
        <v>92.877492877492898</v>
      </c>
      <c r="K4" s="9">
        <v>85.186274509803894</v>
      </c>
      <c r="L4" s="9">
        <v>0</v>
      </c>
      <c r="M4" s="9">
        <v>0</v>
      </c>
      <c r="N4" s="9">
        <v>85.186274509803894</v>
      </c>
      <c r="O4" s="9">
        <f t="shared" ref="O4:O29" si="2">N4/85.1862745098039</f>
        <v>1</v>
      </c>
      <c r="P4" s="9">
        <f t="shared" ref="P4:P29" si="3">100*O4</f>
        <v>100</v>
      </c>
      <c r="Q4" s="9">
        <v>100</v>
      </c>
      <c r="R4" s="9">
        <v>0</v>
      </c>
      <c r="S4" s="9">
        <v>0</v>
      </c>
      <c r="T4" s="9">
        <v>100</v>
      </c>
      <c r="U4" s="60">
        <f t="shared" ref="U4:U29" si="4">T4/105.333333333</f>
        <v>0.94936708861059904</v>
      </c>
      <c r="V4" s="61">
        <f t="shared" ref="V4:V29" si="5">100*U4</f>
        <v>94.936708861059898</v>
      </c>
      <c r="W4" s="9">
        <f t="shared" ref="W4:W29" si="6">J4*0.2+P4*0.7+V4*0.1</f>
        <v>98.069169461604602</v>
      </c>
      <c r="X4" s="2">
        <v>2</v>
      </c>
    </row>
    <row r="5" spans="1:24">
      <c r="A5" s="2">
        <v>3</v>
      </c>
      <c r="B5" s="2">
        <v>2023215303</v>
      </c>
      <c r="C5" s="9" t="s">
        <v>209</v>
      </c>
      <c r="D5" s="2" t="s">
        <v>207</v>
      </c>
      <c r="E5" s="9">
        <v>97.8</v>
      </c>
      <c r="F5" s="9">
        <v>5.25</v>
      </c>
      <c r="G5" s="9">
        <v>0</v>
      </c>
      <c r="H5" s="9">
        <v>103.05</v>
      </c>
      <c r="I5" s="9">
        <f t="shared" si="0"/>
        <v>0.97863247863247904</v>
      </c>
      <c r="J5" s="9">
        <f t="shared" si="1"/>
        <v>97.863247863247906</v>
      </c>
      <c r="K5" s="9">
        <v>83.426315789473705</v>
      </c>
      <c r="L5" s="9">
        <v>0</v>
      </c>
      <c r="M5" s="9">
        <v>0</v>
      </c>
      <c r="N5" s="9">
        <v>83.426315789473705</v>
      </c>
      <c r="O5" s="9">
        <f t="shared" si="2"/>
        <v>0.97933987921812804</v>
      </c>
      <c r="P5" s="9">
        <f t="shared" si="3"/>
        <v>97.9339879218128</v>
      </c>
      <c r="Q5" s="9">
        <v>100</v>
      </c>
      <c r="R5" s="9">
        <v>0</v>
      </c>
      <c r="S5" s="9">
        <v>0</v>
      </c>
      <c r="T5" s="9">
        <v>100</v>
      </c>
      <c r="U5" s="60">
        <f t="shared" si="4"/>
        <v>0.94936708861059904</v>
      </c>
      <c r="V5" s="61">
        <f t="shared" si="5"/>
        <v>94.936708861059898</v>
      </c>
      <c r="W5" s="9">
        <f t="shared" si="6"/>
        <v>97.620112004024506</v>
      </c>
      <c r="X5" s="2">
        <v>3</v>
      </c>
    </row>
    <row r="6" spans="1:24">
      <c r="A6" s="2">
        <v>4</v>
      </c>
      <c r="B6" s="2">
        <v>2023215301</v>
      </c>
      <c r="C6" s="9" t="s">
        <v>210</v>
      </c>
      <c r="D6" s="2" t="s">
        <v>207</v>
      </c>
      <c r="E6" s="9">
        <v>97.8</v>
      </c>
      <c r="F6" s="9">
        <v>0</v>
      </c>
      <c r="G6" s="9">
        <v>0</v>
      </c>
      <c r="H6" s="9">
        <v>97.8</v>
      </c>
      <c r="I6" s="9">
        <f t="shared" si="0"/>
        <v>0.92877492877492895</v>
      </c>
      <c r="J6" s="9">
        <f t="shared" si="1"/>
        <v>92.877492877492898</v>
      </c>
      <c r="K6" s="9">
        <v>84.472058823529395</v>
      </c>
      <c r="L6" s="9">
        <v>0</v>
      </c>
      <c r="M6" s="9">
        <v>0</v>
      </c>
      <c r="N6" s="9">
        <v>84.472058823529395</v>
      </c>
      <c r="O6" s="9">
        <f t="shared" si="2"/>
        <v>0.991615836114628</v>
      </c>
      <c r="P6" s="9">
        <f t="shared" si="3"/>
        <v>99.161583611462802</v>
      </c>
      <c r="Q6" s="9">
        <v>100</v>
      </c>
      <c r="R6" s="9">
        <v>0</v>
      </c>
      <c r="S6" s="9">
        <v>0</v>
      </c>
      <c r="T6" s="9">
        <v>100</v>
      </c>
      <c r="U6" s="60">
        <f t="shared" si="4"/>
        <v>0.94936708861059904</v>
      </c>
      <c r="V6" s="61">
        <f t="shared" si="5"/>
        <v>94.936708861059898</v>
      </c>
      <c r="W6" s="9">
        <f t="shared" si="6"/>
        <v>97.4822779896285</v>
      </c>
      <c r="X6" s="2">
        <v>4</v>
      </c>
    </row>
    <row r="7" spans="1:24">
      <c r="A7" s="2">
        <v>5</v>
      </c>
      <c r="B7" s="2">
        <v>2023215333</v>
      </c>
      <c r="C7" s="9" t="s">
        <v>211</v>
      </c>
      <c r="D7" s="2" t="s">
        <v>207</v>
      </c>
      <c r="E7" s="9">
        <v>97.8</v>
      </c>
      <c r="F7" s="9">
        <v>2.5</v>
      </c>
      <c r="G7" s="9">
        <v>0</v>
      </c>
      <c r="H7" s="9">
        <v>100.3</v>
      </c>
      <c r="I7" s="9">
        <f t="shared" si="0"/>
        <v>0.95251661918328601</v>
      </c>
      <c r="J7" s="9">
        <f t="shared" si="1"/>
        <v>95.251661918328594</v>
      </c>
      <c r="K7" s="9">
        <v>83.732941176470604</v>
      </c>
      <c r="L7" s="9">
        <v>0</v>
      </c>
      <c r="M7" s="9">
        <v>0</v>
      </c>
      <c r="N7" s="9">
        <v>83.732941176470604</v>
      </c>
      <c r="O7" s="9">
        <f t="shared" si="2"/>
        <v>0.98293934860167997</v>
      </c>
      <c r="P7" s="9">
        <f t="shared" si="3"/>
        <v>98.293934860167994</v>
      </c>
      <c r="Q7" s="9">
        <v>100</v>
      </c>
      <c r="R7" s="9">
        <v>0</v>
      </c>
      <c r="S7" s="9">
        <v>0</v>
      </c>
      <c r="T7" s="9">
        <v>100</v>
      </c>
      <c r="U7" s="60">
        <f t="shared" si="4"/>
        <v>0.94936708861059904</v>
      </c>
      <c r="V7" s="61">
        <f t="shared" si="5"/>
        <v>94.936708861059898</v>
      </c>
      <c r="W7" s="9">
        <f t="shared" si="6"/>
        <v>97.349757671889293</v>
      </c>
      <c r="X7" s="2">
        <v>5</v>
      </c>
    </row>
    <row r="8" spans="1:24">
      <c r="A8" s="2">
        <v>6</v>
      </c>
      <c r="B8" s="2">
        <v>2023215327</v>
      </c>
      <c r="C8" s="9" t="s">
        <v>212</v>
      </c>
      <c r="D8" s="2" t="s">
        <v>207</v>
      </c>
      <c r="E8" s="9">
        <v>97.8</v>
      </c>
      <c r="F8" s="9">
        <v>1.5</v>
      </c>
      <c r="G8" s="9">
        <v>0</v>
      </c>
      <c r="H8" s="9">
        <v>99.3</v>
      </c>
      <c r="I8" s="9">
        <f t="shared" si="0"/>
        <v>0.94301994301994296</v>
      </c>
      <c r="J8" s="9">
        <f t="shared" si="1"/>
        <v>94.301994301994299</v>
      </c>
      <c r="K8" s="9">
        <v>83.45</v>
      </c>
      <c r="L8" s="9">
        <v>0</v>
      </c>
      <c r="M8" s="9">
        <v>0</v>
      </c>
      <c r="N8" s="9">
        <v>83.45</v>
      </c>
      <c r="O8" s="9">
        <f t="shared" si="2"/>
        <v>0.97961790769938994</v>
      </c>
      <c r="P8" s="9">
        <f t="shared" si="3"/>
        <v>97.961790769939</v>
      </c>
      <c r="Q8" s="9">
        <v>100</v>
      </c>
      <c r="R8" s="9">
        <v>0</v>
      </c>
      <c r="S8" s="9">
        <v>0</v>
      </c>
      <c r="T8" s="9">
        <v>100</v>
      </c>
      <c r="U8" s="60">
        <f t="shared" si="4"/>
        <v>0.94936708861059904</v>
      </c>
      <c r="V8" s="61">
        <f t="shared" si="5"/>
        <v>94.936708861059898</v>
      </c>
      <c r="W8" s="9">
        <f t="shared" si="6"/>
        <v>96.927323285462194</v>
      </c>
      <c r="X8" s="2">
        <v>6</v>
      </c>
    </row>
    <row r="9" spans="1:24">
      <c r="A9" s="2">
        <v>7</v>
      </c>
      <c r="B9" s="2">
        <v>2023215351</v>
      </c>
      <c r="C9" s="9" t="s">
        <v>213</v>
      </c>
      <c r="D9" s="2" t="s">
        <v>207</v>
      </c>
      <c r="E9" s="9">
        <v>97.8</v>
      </c>
      <c r="F9" s="9">
        <v>3</v>
      </c>
      <c r="G9" s="9">
        <v>0</v>
      </c>
      <c r="H9" s="9">
        <v>100.8</v>
      </c>
      <c r="I9" s="9">
        <f t="shared" si="0"/>
        <v>0.95726495726495697</v>
      </c>
      <c r="J9" s="9">
        <f t="shared" si="1"/>
        <v>95.726495726495699</v>
      </c>
      <c r="K9" s="9">
        <v>81.905263157894694</v>
      </c>
      <c r="L9" s="9">
        <v>0</v>
      </c>
      <c r="M9" s="9">
        <v>0</v>
      </c>
      <c r="N9" s="9">
        <v>81.905263157894694</v>
      </c>
      <c r="O9" s="9">
        <f t="shared" si="2"/>
        <v>0.96148427231042299</v>
      </c>
      <c r="P9" s="9">
        <f t="shared" si="3"/>
        <v>96.148427231042305</v>
      </c>
      <c r="Q9" s="9">
        <v>100</v>
      </c>
      <c r="R9" s="9">
        <v>5.3333333329999997</v>
      </c>
      <c r="S9" s="9">
        <v>0</v>
      </c>
      <c r="T9" s="9">
        <v>105.333333333</v>
      </c>
      <c r="U9" s="60">
        <f t="shared" si="4"/>
        <v>1</v>
      </c>
      <c r="V9" s="61">
        <f t="shared" si="5"/>
        <v>100</v>
      </c>
      <c r="W9" s="9">
        <f t="shared" si="6"/>
        <v>96.4491982070288</v>
      </c>
      <c r="X9" s="2">
        <v>7</v>
      </c>
    </row>
    <row r="10" spans="1:24">
      <c r="A10" s="2">
        <v>8</v>
      </c>
      <c r="B10" s="2">
        <v>2023215304</v>
      </c>
      <c r="C10" s="9" t="s">
        <v>214</v>
      </c>
      <c r="D10" s="2" t="s">
        <v>207</v>
      </c>
      <c r="E10" s="9">
        <v>97.8</v>
      </c>
      <c r="F10" s="9">
        <v>0.5</v>
      </c>
      <c r="G10" s="9">
        <v>0</v>
      </c>
      <c r="H10" s="9">
        <v>98.3</v>
      </c>
      <c r="I10" s="9">
        <f t="shared" si="0"/>
        <v>0.93352326685660003</v>
      </c>
      <c r="J10" s="9">
        <f t="shared" si="1"/>
        <v>93.352326685660003</v>
      </c>
      <c r="K10" s="9">
        <v>83.052631578947398</v>
      </c>
      <c r="L10" s="9">
        <v>0</v>
      </c>
      <c r="M10" s="9">
        <v>0</v>
      </c>
      <c r="N10" s="9">
        <v>83.052631578947398</v>
      </c>
      <c r="O10" s="9">
        <f t="shared" si="2"/>
        <v>0.97495320762488602</v>
      </c>
      <c r="P10" s="9">
        <f t="shared" si="3"/>
        <v>97.495320762488603</v>
      </c>
      <c r="Q10" s="9">
        <v>100</v>
      </c>
      <c r="R10" s="9">
        <v>0</v>
      </c>
      <c r="S10" s="9">
        <v>0</v>
      </c>
      <c r="T10" s="9">
        <v>100</v>
      </c>
      <c r="U10" s="60">
        <f t="shared" si="4"/>
        <v>0.94936708861059904</v>
      </c>
      <c r="V10" s="61">
        <f t="shared" si="5"/>
        <v>94.936708861059898</v>
      </c>
      <c r="W10" s="9">
        <f t="shared" si="6"/>
        <v>96.41086075698</v>
      </c>
      <c r="X10" s="2">
        <v>8</v>
      </c>
    </row>
    <row r="11" spans="1:24">
      <c r="A11" s="2">
        <v>9</v>
      </c>
      <c r="B11" s="2">
        <v>2023215322</v>
      </c>
      <c r="C11" s="9" t="s">
        <v>215</v>
      </c>
      <c r="D11" s="2" t="s">
        <v>207</v>
      </c>
      <c r="E11" s="9">
        <v>97.8</v>
      </c>
      <c r="F11" s="9">
        <v>4.25</v>
      </c>
      <c r="G11" s="9">
        <v>0</v>
      </c>
      <c r="H11" s="9">
        <v>102.05</v>
      </c>
      <c r="I11" s="9">
        <f t="shared" si="0"/>
        <v>0.969135802469136</v>
      </c>
      <c r="J11" s="9">
        <f t="shared" si="1"/>
        <v>96.913580246913597</v>
      </c>
      <c r="K11" s="9">
        <v>81.697058823529403</v>
      </c>
      <c r="L11" s="9">
        <v>0</v>
      </c>
      <c r="M11" s="9">
        <v>0</v>
      </c>
      <c r="N11" s="9">
        <v>81.697058823529403</v>
      </c>
      <c r="O11" s="9">
        <f t="shared" si="2"/>
        <v>0.95904016572678097</v>
      </c>
      <c r="P11" s="9">
        <f t="shared" si="3"/>
        <v>95.904016572678103</v>
      </c>
      <c r="Q11" s="9">
        <v>100</v>
      </c>
      <c r="R11" s="9">
        <v>0</v>
      </c>
      <c r="S11" s="9">
        <v>0</v>
      </c>
      <c r="T11" s="9">
        <v>100</v>
      </c>
      <c r="U11" s="60">
        <f t="shared" si="4"/>
        <v>0.94936708861059904</v>
      </c>
      <c r="V11" s="61">
        <f t="shared" si="5"/>
        <v>94.936708861059898</v>
      </c>
      <c r="W11" s="9">
        <f t="shared" si="6"/>
        <v>96.0091985363634</v>
      </c>
      <c r="X11" s="2">
        <v>9</v>
      </c>
    </row>
    <row r="12" spans="1:24">
      <c r="A12" s="2">
        <v>10</v>
      </c>
      <c r="B12" s="2">
        <v>2023215321</v>
      </c>
      <c r="C12" s="9" t="s">
        <v>216</v>
      </c>
      <c r="D12" s="2" t="s">
        <v>207</v>
      </c>
      <c r="E12" s="9">
        <v>97.8</v>
      </c>
      <c r="F12" s="9">
        <v>0.5</v>
      </c>
      <c r="G12" s="9">
        <v>0</v>
      </c>
      <c r="H12" s="9">
        <v>98.3</v>
      </c>
      <c r="I12" s="9">
        <f t="shared" si="0"/>
        <v>0.93352326685660003</v>
      </c>
      <c r="J12" s="9">
        <f t="shared" si="1"/>
        <v>93.352326685660003</v>
      </c>
      <c r="K12" s="9">
        <v>82.188235294117604</v>
      </c>
      <c r="L12" s="9">
        <v>0</v>
      </c>
      <c r="M12" s="9">
        <v>0</v>
      </c>
      <c r="N12" s="9">
        <v>82.188235294117604</v>
      </c>
      <c r="O12" s="9">
        <f t="shared" si="2"/>
        <v>0.96480607664863605</v>
      </c>
      <c r="P12" s="9">
        <f t="shared" si="3"/>
        <v>96.480607664863598</v>
      </c>
      <c r="Q12" s="9">
        <v>100</v>
      </c>
      <c r="R12" s="9">
        <v>0</v>
      </c>
      <c r="S12" s="9">
        <v>0</v>
      </c>
      <c r="T12" s="9">
        <v>100</v>
      </c>
      <c r="U12" s="60">
        <f t="shared" si="4"/>
        <v>0.94936708861059904</v>
      </c>
      <c r="V12" s="61">
        <f t="shared" si="5"/>
        <v>94.936708861059898</v>
      </c>
      <c r="W12" s="9">
        <f t="shared" si="6"/>
        <v>95.700561588642501</v>
      </c>
      <c r="X12" s="2">
        <v>10</v>
      </c>
    </row>
    <row r="13" spans="1:24">
      <c r="A13" s="2">
        <v>11</v>
      </c>
      <c r="B13" s="2">
        <v>2023215311</v>
      </c>
      <c r="C13" s="9" t="s">
        <v>217</v>
      </c>
      <c r="D13" s="2" t="s">
        <v>207</v>
      </c>
      <c r="E13" s="9">
        <v>97.8</v>
      </c>
      <c r="F13" s="9">
        <v>0</v>
      </c>
      <c r="G13" s="9">
        <v>0</v>
      </c>
      <c r="H13" s="9">
        <v>97.8</v>
      </c>
      <c r="I13" s="9">
        <f t="shared" si="0"/>
        <v>0.92877492877492895</v>
      </c>
      <c r="J13" s="9">
        <f t="shared" si="1"/>
        <v>92.877492877492898</v>
      </c>
      <c r="K13" s="9">
        <v>81.394117647058806</v>
      </c>
      <c r="L13" s="9">
        <v>0</v>
      </c>
      <c r="M13" s="9">
        <v>0</v>
      </c>
      <c r="N13" s="9">
        <v>81.394117647058806</v>
      </c>
      <c r="O13" s="9">
        <f t="shared" si="2"/>
        <v>0.95548394521809199</v>
      </c>
      <c r="P13" s="9">
        <f t="shared" si="3"/>
        <v>95.5483945218092</v>
      </c>
      <c r="Q13" s="9">
        <v>100</v>
      </c>
      <c r="R13" s="9">
        <v>0</v>
      </c>
      <c r="S13" s="9">
        <v>0</v>
      </c>
      <c r="T13" s="9">
        <v>100</v>
      </c>
      <c r="U13" s="60">
        <f t="shared" si="4"/>
        <v>0.94936708861059904</v>
      </c>
      <c r="V13" s="61">
        <f t="shared" si="5"/>
        <v>94.936708861059898</v>
      </c>
      <c r="W13" s="9">
        <f t="shared" si="6"/>
        <v>94.953045626871003</v>
      </c>
      <c r="X13" s="2">
        <v>11</v>
      </c>
    </row>
    <row r="14" spans="1:24">
      <c r="A14" s="2">
        <v>12</v>
      </c>
      <c r="B14" s="2">
        <v>2023215355</v>
      </c>
      <c r="C14" s="9" t="s">
        <v>218</v>
      </c>
      <c r="D14" s="2" t="s">
        <v>207</v>
      </c>
      <c r="E14" s="9">
        <v>97.8</v>
      </c>
      <c r="F14" s="9">
        <v>0</v>
      </c>
      <c r="G14" s="9">
        <v>0</v>
      </c>
      <c r="H14" s="9">
        <v>97.8</v>
      </c>
      <c r="I14" s="9">
        <f t="shared" si="0"/>
        <v>0.92877492877492895</v>
      </c>
      <c r="J14" s="9">
        <f t="shared" si="1"/>
        <v>92.877492877492898</v>
      </c>
      <c r="K14" s="9">
        <v>80.943749999999994</v>
      </c>
      <c r="L14" s="9">
        <v>0</v>
      </c>
      <c r="M14" s="9">
        <v>0</v>
      </c>
      <c r="N14" s="9">
        <v>80.943749999999994</v>
      </c>
      <c r="O14" s="9">
        <f t="shared" si="2"/>
        <v>0.95019708827252902</v>
      </c>
      <c r="P14" s="9">
        <f t="shared" si="3"/>
        <v>95.019708827252899</v>
      </c>
      <c r="Q14" s="9">
        <v>100</v>
      </c>
      <c r="R14" s="9">
        <v>0</v>
      </c>
      <c r="S14" s="9">
        <v>0</v>
      </c>
      <c r="T14" s="9">
        <v>100</v>
      </c>
      <c r="U14" s="60">
        <f t="shared" si="4"/>
        <v>0.94936708861059904</v>
      </c>
      <c r="V14" s="61">
        <f t="shared" si="5"/>
        <v>94.936708861059898</v>
      </c>
      <c r="W14" s="9">
        <f t="shared" si="6"/>
        <v>94.582965640681607</v>
      </c>
      <c r="X14" s="2">
        <v>12</v>
      </c>
    </row>
    <row r="15" spans="1:24">
      <c r="A15" s="2">
        <v>13</v>
      </c>
      <c r="B15" s="2">
        <v>2023215328</v>
      </c>
      <c r="C15" s="9" t="s">
        <v>219</v>
      </c>
      <c r="D15" s="2" t="s">
        <v>207</v>
      </c>
      <c r="E15" s="9">
        <v>97.8</v>
      </c>
      <c r="F15" s="9">
        <v>0</v>
      </c>
      <c r="G15" s="9">
        <v>0</v>
      </c>
      <c r="H15" s="9">
        <v>97.8</v>
      </c>
      <c r="I15" s="9">
        <f t="shared" si="0"/>
        <v>0.92877492877492895</v>
      </c>
      <c r="J15" s="9">
        <f t="shared" si="1"/>
        <v>92.877492877492898</v>
      </c>
      <c r="K15" s="9">
        <v>80.56</v>
      </c>
      <c r="L15" s="9">
        <v>0</v>
      </c>
      <c r="M15" s="9">
        <v>0</v>
      </c>
      <c r="N15" s="9">
        <v>80.56</v>
      </c>
      <c r="O15" s="9">
        <f t="shared" si="2"/>
        <v>0.94569225457475004</v>
      </c>
      <c r="P15" s="9">
        <f t="shared" si="3"/>
        <v>94.569225457475</v>
      </c>
      <c r="Q15" s="9">
        <v>100</v>
      </c>
      <c r="R15" s="9">
        <v>0</v>
      </c>
      <c r="S15" s="9">
        <v>0</v>
      </c>
      <c r="T15" s="9">
        <v>100</v>
      </c>
      <c r="U15" s="60">
        <f t="shared" si="4"/>
        <v>0.94936708861059904</v>
      </c>
      <c r="V15" s="61">
        <f t="shared" si="5"/>
        <v>94.936708861059898</v>
      </c>
      <c r="W15" s="9">
        <f t="shared" si="6"/>
        <v>94.267627281837093</v>
      </c>
      <c r="X15" s="2">
        <v>13</v>
      </c>
    </row>
    <row r="16" spans="1:24">
      <c r="A16" s="2">
        <v>14</v>
      </c>
      <c r="B16" s="2">
        <v>2023215312</v>
      </c>
      <c r="C16" s="9" t="s">
        <v>220</v>
      </c>
      <c r="D16" s="2" t="s">
        <v>207</v>
      </c>
      <c r="E16" s="9">
        <v>97.8</v>
      </c>
      <c r="F16" s="9">
        <v>0.5</v>
      </c>
      <c r="G16" s="9">
        <v>0</v>
      </c>
      <c r="H16" s="9">
        <v>98.3</v>
      </c>
      <c r="I16" s="9">
        <f t="shared" si="0"/>
        <v>0.93352326685660003</v>
      </c>
      <c r="J16" s="9">
        <f t="shared" si="1"/>
        <v>93.352326685660003</v>
      </c>
      <c r="K16" s="9">
        <v>80.188235294117604</v>
      </c>
      <c r="L16" s="9">
        <v>0</v>
      </c>
      <c r="M16" s="9">
        <v>0</v>
      </c>
      <c r="N16" s="9">
        <v>80.188235294117604</v>
      </c>
      <c r="O16" s="9">
        <f t="shared" si="2"/>
        <v>0.941328116008747</v>
      </c>
      <c r="P16" s="9">
        <f t="shared" si="3"/>
        <v>94.132811600874703</v>
      </c>
      <c r="Q16" s="9">
        <v>100</v>
      </c>
      <c r="R16" s="9">
        <v>0</v>
      </c>
      <c r="S16" s="9">
        <v>0</v>
      </c>
      <c r="T16" s="9">
        <v>100</v>
      </c>
      <c r="U16" s="60">
        <f t="shared" si="4"/>
        <v>0.94936708861059904</v>
      </c>
      <c r="V16" s="61">
        <f t="shared" si="5"/>
        <v>94.936708861059898</v>
      </c>
      <c r="W16" s="9">
        <f t="shared" si="6"/>
        <v>94.057104343850298</v>
      </c>
      <c r="X16" s="2">
        <v>14</v>
      </c>
    </row>
    <row r="17" spans="1:24">
      <c r="A17" s="2">
        <v>15</v>
      </c>
      <c r="B17" s="2">
        <v>2023215335</v>
      </c>
      <c r="C17" s="9" t="s">
        <v>221</v>
      </c>
      <c r="D17" s="2" t="s">
        <v>207</v>
      </c>
      <c r="E17" s="9">
        <v>97.8</v>
      </c>
      <c r="F17" s="9">
        <v>7.5</v>
      </c>
      <c r="G17" s="9">
        <v>0</v>
      </c>
      <c r="H17" s="9">
        <v>105.3</v>
      </c>
      <c r="I17" s="9">
        <f t="shared" ref="I17:I29" si="7">H17/105.3</f>
        <v>1</v>
      </c>
      <c r="J17" s="9">
        <f t="shared" si="1"/>
        <v>100</v>
      </c>
      <c r="K17" s="9">
        <v>78.087058823529404</v>
      </c>
      <c r="L17" s="9">
        <v>0</v>
      </c>
      <c r="M17" s="9">
        <v>0</v>
      </c>
      <c r="N17" s="9">
        <v>78.087058823529404</v>
      </c>
      <c r="O17" s="9">
        <f t="shared" si="2"/>
        <v>0.91666244677178099</v>
      </c>
      <c r="P17" s="9">
        <f t="shared" si="3"/>
        <v>91.666244677178099</v>
      </c>
      <c r="Q17" s="9">
        <v>100</v>
      </c>
      <c r="R17" s="9">
        <v>0</v>
      </c>
      <c r="S17" s="9">
        <v>0</v>
      </c>
      <c r="T17" s="9">
        <v>100</v>
      </c>
      <c r="U17" s="60">
        <f t="shared" si="4"/>
        <v>0.94936708861059904</v>
      </c>
      <c r="V17" s="61">
        <f t="shared" si="5"/>
        <v>94.936708861059898</v>
      </c>
      <c r="W17" s="9">
        <f t="shared" si="6"/>
        <v>93.660042160130601</v>
      </c>
      <c r="X17" s="2">
        <v>15</v>
      </c>
    </row>
    <row r="18" spans="1:24">
      <c r="A18" s="2">
        <v>16</v>
      </c>
      <c r="B18" s="2">
        <v>2023215339</v>
      </c>
      <c r="C18" s="9" t="s">
        <v>222</v>
      </c>
      <c r="D18" s="2" t="s">
        <v>207</v>
      </c>
      <c r="E18" s="9">
        <v>97.8</v>
      </c>
      <c r="F18" s="9">
        <v>0</v>
      </c>
      <c r="G18" s="9">
        <v>0</v>
      </c>
      <c r="H18" s="9">
        <v>97.8</v>
      </c>
      <c r="I18" s="9">
        <f t="shared" si="7"/>
        <v>0.92877492877492895</v>
      </c>
      <c r="J18" s="9">
        <f t="shared" si="1"/>
        <v>92.877492877492898</v>
      </c>
      <c r="K18" s="9">
        <v>79.766666666666694</v>
      </c>
      <c r="L18" s="9">
        <v>0</v>
      </c>
      <c r="M18" s="9">
        <v>0</v>
      </c>
      <c r="N18" s="9">
        <v>79.766666666666694</v>
      </c>
      <c r="O18" s="9">
        <f t="shared" si="2"/>
        <v>0.93637933018759401</v>
      </c>
      <c r="P18" s="9">
        <f t="shared" si="3"/>
        <v>93.637933018759398</v>
      </c>
      <c r="Q18" s="9">
        <v>100</v>
      </c>
      <c r="R18" s="9">
        <v>0</v>
      </c>
      <c r="S18" s="9">
        <v>0</v>
      </c>
      <c r="T18" s="9">
        <v>100</v>
      </c>
      <c r="U18" s="60">
        <f t="shared" si="4"/>
        <v>0.94936708861059904</v>
      </c>
      <c r="V18" s="61">
        <f t="shared" si="5"/>
        <v>94.936708861059898</v>
      </c>
      <c r="W18" s="9">
        <f t="shared" si="6"/>
        <v>93.615722574736097</v>
      </c>
      <c r="X18" s="2">
        <v>16</v>
      </c>
    </row>
    <row r="19" spans="1:24">
      <c r="A19" s="2">
        <v>17</v>
      </c>
      <c r="B19" s="2">
        <v>2023215385</v>
      </c>
      <c r="C19" s="9" t="s">
        <v>223</v>
      </c>
      <c r="D19" s="2" t="s">
        <v>207</v>
      </c>
      <c r="E19" s="9">
        <v>97.8</v>
      </c>
      <c r="F19" s="9">
        <v>4</v>
      </c>
      <c r="G19" s="9">
        <v>0</v>
      </c>
      <c r="H19" s="9">
        <v>101.8</v>
      </c>
      <c r="I19" s="9">
        <f t="shared" si="7"/>
        <v>0.96676163342830002</v>
      </c>
      <c r="J19" s="9">
        <f t="shared" si="1"/>
        <v>96.676163342829994</v>
      </c>
      <c r="K19" s="9">
        <v>78.684873949579796</v>
      </c>
      <c r="L19" s="9">
        <v>0</v>
      </c>
      <c r="M19" s="9">
        <v>0</v>
      </c>
      <c r="N19" s="9">
        <v>78.684873949579796</v>
      </c>
      <c r="O19" s="9">
        <f t="shared" si="2"/>
        <v>0.92368018677145203</v>
      </c>
      <c r="P19" s="9">
        <f t="shared" si="3"/>
        <v>92.368018677145201</v>
      </c>
      <c r="Q19" s="9">
        <v>100</v>
      </c>
      <c r="R19" s="9">
        <v>0</v>
      </c>
      <c r="S19" s="9">
        <v>0</v>
      </c>
      <c r="T19" s="9">
        <v>100</v>
      </c>
      <c r="U19" s="60">
        <f t="shared" si="4"/>
        <v>0.94936708861059904</v>
      </c>
      <c r="V19" s="61">
        <f t="shared" si="5"/>
        <v>94.936708861059898</v>
      </c>
      <c r="W19" s="9">
        <f t="shared" si="6"/>
        <v>93.486516628673598</v>
      </c>
      <c r="X19" s="2">
        <v>17</v>
      </c>
    </row>
    <row r="20" spans="1:24">
      <c r="A20" s="2">
        <v>18</v>
      </c>
      <c r="B20" s="2">
        <v>2023215352</v>
      </c>
      <c r="C20" s="9" t="s">
        <v>224</v>
      </c>
      <c r="D20" s="2" t="s">
        <v>207</v>
      </c>
      <c r="E20" s="9">
        <v>97.8</v>
      </c>
      <c r="F20" s="9">
        <v>0</v>
      </c>
      <c r="G20" s="9">
        <v>0</v>
      </c>
      <c r="H20" s="9">
        <v>97.8</v>
      </c>
      <c r="I20" s="9">
        <f t="shared" si="7"/>
        <v>0.92877492877492895</v>
      </c>
      <c r="J20" s="9">
        <f t="shared" si="1"/>
        <v>92.877492877492898</v>
      </c>
      <c r="K20" s="9">
        <v>78.936842105263196</v>
      </c>
      <c r="L20" s="9">
        <v>0</v>
      </c>
      <c r="M20" s="9">
        <v>0</v>
      </c>
      <c r="N20" s="9">
        <v>78.936842105263196</v>
      </c>
      <c r="O20" s="9">
        <f t="shared" si="2"/>
        <v>0.92663803599227101</v>
      </c>
      <c r="P20" s="9">
        <f t="shared" si="3"/>
        <v>92.663803599227094</v>
      </c>
      <c r="Q20" s="9">
        <v>100</v>
      </c>
      <c r="R20" s="9">
        <v>5.3333333329999997</v>
      </c>
      <c r="S20" s="9">
        <v>0</v>
      </c>
      <c r="T20" s="9">
        <v>105.333333333</v>
      </c>
      <c r="U20" s="60">
        <f t="shared" si="4"/>
        <v>1</v>
      </c>
      <c r="V20" s="61">
        <f t="shared" si="5"/>
        <v>100</v>
      </c>
      <c r="W20" s="9">
        <f t="shared" si="6"/>
        <v>93.440161094957503</v>
      </c>
      <c r="X20" s="2">
        <v>18</v>
      </c>
    </row>
    <row r="21" spans="1:24">
      <c r="A21" s="2">
        <v>19</v>
      </c>
      <c r="B21" s="2">
        <v>2023215302</v>
      </c>
      <c r="C21" s="9" t="s">
        <v>225</v>
      </c>
      <c r="D21" s="2" t="s">
        <v>207</v>
      </c>
      <c r="E21" s="9">
        <v>97.8</v>
      </c>
      <c r="F21" s="9">
        <v>1</v>
      </c>
      <c r="G21" s="9">
        <v>0</v>
      </c>
      <c r="H21" s="9">
        <v>98.8</v>
      </c>
      <c r="I21" s="9">
        <f t="shared" si="7"/>
        <v>0.938271604938272</v>
      </c>
      <c r="J21" s="9">
        <f t="shared" si="1"/>
        <v>93.827160493827193</v>
      </c>
      <c r="K21" s="9">
        <v>78.626470588235307</v>
      </c>
      <c r="L21" s="9">
        <v>0</v>
      </c>
      <c r="M21" s="9">
        <v>0</v>
      </c>
      <c r="N21" s="9">
        <v>78.626470588235307</v>
      </c>
      <c r="O21" s="9">
        <f t="shared" si="2"/>
        <v>0.92299459086200997</v>
      </c>
      <c r="P21" s="9">
        <f t="shared" si="3"/>
        <v>92.299459086200997</v>
      </c>
      <c r="Q21" s="9">
        <v>100</v>
      </c>
      <c r="R21" s="9">
        <v>0</v>
      </c>
      <c r="S21" s="9">
        <v>0</v>
      </c>
      <c r="T21" s="9">
        <v>100</v>
      </c>
      <c r="U21" s="60">
        <f t="shared" si="4"/>
        <v>0.94936708861059904</v>
      </c>
      <c r="V21" s="61">
        <f t="shared" si="5"/>
        <v>94.936708861059898</v>
      </c>
      <c r="W21" s="9">
        <f t="shared" si="6"/>
        <v>92.868724345212101</v>
      </c>
      <c r="X21" s="2">
        <v>19</v>
      </c>
    </row>
    <row r="22" spans="1:24">
      <c r="A22" s="2">
        <v>20</v>
      </c>
      <c r="B22" s="2">
        <v>2023215354</v>
      </c>
      <c r="C22" s="9" t="s">
        <v>226</v>
      </c>
      <c r="D22" s="2" t="s">
        <v>207</v>
      </c>
      <c r="E22" s="9">
        <v>97.8</v>
      </c>
      <c r="F22" s="9">
        <v>0</v>
      </c>
      <c r="G22" s="9">
        <v>0</v>
      </c>
      <c r="H22" s="9">
        <v>97.8</v>
      </c>
      <c r="I22" s="9">
        <f t="shared" si="7"/>
        <v>0.92877492877492895</v>
      </c>
      <c r="J22" s="9">
        <f t="shared" si="1"/>
        <v>92.877492877492898</v>
      </c>
      <c r="K22" s="9">
        <v>78.083823529411802</v>
      </c>
      <c r="L22" s="9">
        <v>0</v>
      </c>
      <c r="M22" s="9">
        <v>0</v>
      </c>
      <c r="N22" s="9">
        <v>78.083823529411802</v>
      </c>
      <c r="O22" s="9">
        <f t="shared" si="2"/>
        <v>0.91662446771780404</v>
      </c>
      <c r="P22" s="9">
        <f t="shared" si="3"/>
        <v>91.662446771780395</v>
      </c>
      <c r="Q22" s="9">
        <v>100</v>
      </c>
      <c r="R22" s="9">
        <v>0</v>
      </c>
      <c r="S22" s="9">
        <v>0</v>
      </c>
      <c r="T22" s="9">
        <v>100</v>
      </c>
      <c r="U22" s="60">
        <f t="shared" si="4"/>
        <v>0.94936708861059904</v>
      </c>
      <c r="V22" s="61">
        <f t="shared" si="5"/>
        <v>94.936708861059898</v>
      </c>
      <c r="W22" s="9">
        <f t="shared" si="6"/>
        <v>92.232882201850899</v>
      </c>
      <c r="X22" s="2">
        <v>20</v>
      </c>
    </row>
    <row r="23" spans="1:24">
      <c r="A23" s="2">
        <v>21</v>
      </c>
      <c r="B23" s="2">
        <v>2023215310</v>
      </c>
      <c r="C23" s="9" t="s">
        <v>227</v>
      </c>
      <c r="D23" s="2" t="s">
        <v>207</v>
      </c>
      <c r="E23" s="9">
        <v>97.8</v>
      </c>
      <c r="F23" s="9">
        <v>3</v>
      </c>
      <c r="G23" s="9">
        <v>0</v>
      </c>
      <c r="H23" s="9">
        <v>100.8</v>
      </c>
      <c r="I23" s="9">
        <f t="shared" si="7"/>
        <v>0.95726495726495697</v>
      </c>
      <c r="J23" s="9">
        <f t="shared" si="1"/>
        <v>95.726495726495699</v>
      </c>
      <c r="K23" s="9">
        <v>77.3460526315789</v>
      </c>
      <c r="L23" s="9">
        <v>0</v>
      </c>
      <c r="M23" s="9">
        <v>0</v>
      </c>
      <c r="N23" s="9">
        <v>77.3460526315789</v>
      </c>
      <c r="O23" s="9">
        <f t="shared" si="2"/>
        <v>0.90796378966751701</v>
      </c>
      <c r="P23" s="9">
        <f t="shared" si="3"/>
        <v>90.796378966751703</v>
      </c>
      <c r="Q23" s="9">
        <v>100</v>
      </c>
      <c r="R23" s="9">
        <v>0</v>
      </c>
      <c r="S23" s="9">
        <v>0</v>
      </c>
      <c r="T23" s="9">
        <v>100</v>
      </c>
      <c r="U23" s="60">
        <f t="shared" si="4"/>
        <v>0.94936708861059904</v>
      </c>
      <c r="V23" s="61">
        <f t="shared" si="5"/>
        <v>94.936708861059898</v>
      </c>
      <c r="W23" s="9">
        <f t="shared" si="6"/>
        <v>92.196435308131299</v>
      </c>
      <c r="X23" s="2">
        <v>21</v>
      </c>
    </row>
    <row r="24" spans="1:24">
      <c r="A24" s="2">
        <v>22</v>
      </c>
      <c r="B24" s="2">
        <v>2023215338</v>
      </c>
      <c r="C24" s="9" t="s">
        <v>228</v>
      </c>
      <c r="D24" s="2" t="s">
        <v>207</v>
      </c>
      <c r="E24" s="9">
        <v>97.8</v>
      </c>
      <c r="F24" s="9">
        <v>0</v>
      </c>
      <c r="G24" s="9">
        <v>0</v>
      </c>
      <c r="H24" s="9">
        <v>97.8</v>
      </c>
      <c r="I24" s="9">
        <f t="shared" si="7"/>
        <v>0.92877492877492895</v>
      </c>
      <c r="J24" s="9">
        <f t="shared" si="1"/>
        <v>92.877492877492898</v>
      </c>
      <c r="K24" s="9">
        <v>77.739705882352894</v>
      </c>
      <c r="L24" s="9">
        <v>0</v>
      </c>
      <c r="M24" s="9">
        <v>0</v>
      </c>
      <c r="N24" s="9">
        <v>77.739705882352894</v>
      </c>
      <c r="O24" s="9">
        <f t="shared" si="2"/>
        <v>0.91258487743123495</v>
      </c>
      <c r="P24" s="9">
        <f t="shared" si="3"/>
        <v>91.258487743123496</v>
      </c>
      <c r="Q24" s="9">
        <v>100</v>
      </c>
      <c r="R24" s="9">
        <v>0</v>
      </c>
      <c r="S24" s="9">
        <v>0</v>
      </c>
      <c r="T24" s="9">
        <v>100</v>
      </c>
      <c r="U24" s="60">
        <f t="shared" si="4"/>
        <v>0.94936708861059904</v>
      </c>
      <c r="V24" s="61">
        <f t="shared" si="5"/>
        <v>94.936708861059898</v>
      </c>
      <c r="W24" s="9">
        <f t="shared" si="6"/>
        <v>91.950110881791005</v>
      </c>
      <c r="X24" s="2">
        <v>22</v>
      </c>
    </row>
    <row r="25" spans="1:24">
      <c r="A25" s="2">
        <v>23</v>
      </c>
      <c r="B25" s="2">
        <v>2023215309</v>
      </c>
      <c r="C25" s="9" t="s">
        <v>229</v>
      </c>
      <c r="D25" s="2" t="s">
        <v>207</v>
      </c>
      <c r="E25" s="9">
        <v>97.8</v>
      </c>
      <c r="F25" s="9">
        <v>2</v>
      </c>
      <c r="G25" s="9">
        <v>0</v>
      </c>
      <c r="H25" s="9">
        <v>99.8</v>
      </c>
      <c r="I25" s="9">
        <f t="shared" si="7"/>
        <v>0.94776828110161404</v>
      </c>
      <c r="J25" s="9">
        <f t="shared" si="1"/>
        <v>94.776828110161404</v>
      </c>
      <c r="K25" s="9">
        <v>76.823684210526295</v>
      </c>
      <c r="L25" s="9">
        <v>0</v>
      </c>
      <c r="M25" s="9">
        <v>0</v>
      </c>
      <c r="N25" s="9">
        <v>76.823684210526295</v>
      </c>
      <c r="O25" s="9">
        <f t="shared" si="2"/>
        <v>0.90183171705301901</v>
      </c>
      <c r="P25" s="9">
        <f t="shared" si="3"/>
        <v>90.183171705301902</v>
      </c>
      <c r="Q25" s="9">
        <v>100</v>
      </c>
      <c r="R25" s="9">
        <v>0</v>
      </c>
      <c r="S25" s="9">
        <v>0</v>
      </c>
      <c r="T25" s="9">
        <v>100</v>
      </c>
      <c r="U25" s="60">
        <f t="shared" si="4"/>
        <v>0.94936708861059904</v>
      </c>
      <c r="V25" s="61">
        <f t="shared" si="5"/>
        <v>94.936708861059898</v>
      </c>
      <c r="W25" s="9">
        <f t="shared" si="6"/>
        <v>91.577256701849606</v>
      </c>
      <c r="X25" s="2">
        <v>23</v>
      </c>
    </row>
    <row r="26" spans="1:24">
      <c r="A26" s="2">
        <v>24</v>
      </c>
      <c r="B26" s="2">
        <v>2023215326</v>
      </c>
      <c r="C26" s="9" t="s">
        <v>230</v>
      </c>
      <c r="D26" s="2" t="s">
        <v>207</v>
      </c>
      <c r="E26" s="9">
        <v>97.8</v>
      </c>
      <c r="F26" s="9">
        <v>0</v>
      </c>
      <c r="G26" s="9">
        <v>0</v>
      </c>
      <c r="H26" s="9">
        <v>97.8</v>
      </c>
      <c r="I26" s="9">
        <f t="shared" si="7"/>
        <v>0.92877492877492895</v>
      </c>
      <c r="J26" s="9">
        <f t="shared" si="1"/>
        <v>92.877492877492898</v>
      </c>
      <c r="K26" s="9">
        <v>77.114999999999995</v>
      </c>
      <c r="L26" s="9">
        <v>0</v>
      </c>
      <c r="M26" s="9">
        <v>0</v>
      </c>
      <c r="N26" s="9">
        <v>77.114999999999995</v>
      </c>
      <c r="O26" s="9">
        <f t="shared" si="2"/>
        <v>0.90525146737254003</v>
      </c>
      <c r="P26" s="9">
        <f t="shared" si="3"/>
        <v>90.525146737254005</v>
      </c>
      <c r="Q26" s="9">
        <v>100</v>
      </c>
      <c r="R26" s="9">
        <v>0</v>
      </c>
      <c r="S26" s="9">
        <v>0</v>
      </c>
      <c r="T26" s="9">
        <v>100</v>
      </c>
      <c r="U26" s="60">
        <f t="shared" si="4"/>
        <v>0.94936708861059904</v>
      </c>
      <c r="V26" s="61">
        <f t="shared" si="5"/>
        <v>94.936708861059898</v>
      </c>
      <c r="W26" s="9">
        <f t="shared" si="6"/>
        <v>91.4367721776824</v>
      </c>
      <c r="X26" s="2">
        <v>24</v>
      </c>
    </row>
    <row r="27" spans="1:24">
      <c r="A27" s="2">
        <v>25</v>
      </c>
      <c r="B27" s="2">
        <v>2023215384</v>
      </c>
      <c r="C27" s="9" t="s">
        <v>231</v>
      </c>
      <c r="D27" s="2" t="s">
        <v>207</v>
      </c>
      <c r="E27" s="9">
        <v>97.8</v>
      </c>
      <c r="F27" s="9">
        <v>0</v>
      </c>
      <c r="G27" s="9">
        <v>0</v>
      </c>
      <c r="H27" s="9">
        <v>97.8</v>
      </c>
      <c r="I27" s="9">
        <f t="shared" si="7"/>
        <v>0.92877492877492895</v>
      </c>
      <c r="J27" s="9">
        <f t="shared" si="1"/>
        <v>92.877492877492898</v>
      </c>
      <c r="K27" s="9">
        <v>76.054621848739501</v>
      </c>
      <c r="L27" s="9">
        <v>0</v>
      </c>
      <c r="M27" s="9">
        <v>0</v>
      </c>
      <c r="N27" s="9">
        <v>76.054621848739501</v>
      </c>
      <c r="O27" s="9">
        <f t="shared" si="2"/>
        <v>0.89280370912319396</v>
      </c>
      <c r="P27" s="9">
        <f t="shared" si="3"/>
        <v>89.280370912319398</v>
      </c>
      <c r="Q27" s="9">
        <v>100</v>
      </c>
      <c r="R27" s="9">
        <v>0</v>
      </c>
      <c r="S27" s="9">
        <v>0</v>
      </c>
      <c r="T27" s="9">
        <v>100</v>
      </c>
      <c r="U27" s="60">
        <f t="shared" si="4"/>
        <v>0.94936708861059904</v>
      </c>
      <c r="V27" s="61">
        <f t="shared" si="5"/>
        <v>94.936708861059898</v>
      </c>
      <c r="W27" s="9">
        <f t="shared" si="6"/>
        <v>90.565429100228101</v>
      </c>
      <c r="X27" s="2">
        <v>25</v>
      </c>
    </row>
    <row r="28" spans="1:24">
      <c r="A28" s="2">
        <v>26</v>
      </c>
      <c r="B28" s="2">
        <v>2023215353</v>
      </c>
      <c r="C28" s="9" t="s">
        <v>232</v>
      </c>
      <c r="D28" s="2" t="s">
        <v>207</v>
      </c>
      <c r="E28" s="9">
        <v>97.8</v>
      </c>
      <c r="F28" s="9">
        <v>0.5</v>
      </c>
      <c r="G28" s="9">
        <v>0</v>
      </c>
      <c r="H28" s="9">
        <v>98.3</v>
      </c>
      <c r="I28" s="9">
        <f t="shared" si="7"/>
        <v>0.93352326685660003</v>
      </c>
      <c r="J28" s="9">
        <f t="shared" si="1"/>
        <v>93.352326685660003</v>
      </c>
      <c r="K28" s="9">
        <v>70.926315789473705</v>
      </c>
      <c r="L28" s="9">
        <v>0</v>
      </c>
      <c r="M28" s="9">
        <v>0</v>
      </c>
      <c r="N28" s="9">
        <v>70.926315789473705</v>
      </c>
      <c r="O28" s="9">
        <f t="shared" si="2"/>
        <v>0.832602625218819</v>
      </c>
      <c r="P28" s="9">
        <f t="shared" si="3"/>
        <v>83.260262521881899</v>
      </c>
      <c r="Q28" s="9">
        <v>100</v>
      </c>
      <c r="R28" s="9">
        <v>3.3333333330000001</v>
      </c>
      <c r="S28" s="9">
        <v>0</v>
      </c>
      <c r="T28" s="9">
        <v>103.333333333</v>
      </c>
      <c r="U28" s="60">
        <f t="shared" si="4"/>
        <v>0.98101265822778805</v>
      </c>
      <c r="V28" s="61">
        <f t="shared" si="5"/>
        <v>98.101265822778799</v>
      </c>
      <c r="W28" s="9">
        <f t="shared" si="6"/>
        <v>86.762775684727202</v>
      </c>
      <c r="X28" s="2">
        <v>26</v>
      </c>
    </row>
    <row r="29" spans="1:24">
      <c r="A29" s="2">
        <v>27</v>
      </c>
      <c r="B29" s="2">
        <v>2023215373</v>
      </c>
      <c r="C29" s="9" t="s">
        <v>233</v>
      </c>
      <c r="D29" s="2" t="s">
        <v>207</v>
      </c>
      <c r="E29" s="9">
        <v>97.8</v>
      </c>
      <c r="F29" s="9">
        <v>4.5</v>
      </c>
      <c r="G29" s="9">
        <v>30</v>
      </c>
      <c r="H29" s="9">
        <v>72.3</v>
      </c>
      <c r="I29" s="9">
        <f t="shared" si="7"/>
        <v>0.68660968660968702</v>
      </c>
      <c r="J29" s="9">
        <f t="shared" si="1"/>
        <v>68.660968660968706</v>
      </c>
      <c r="K29" s="9">
        <v>67.628750013125</v>
      </c>
      <c r="L29" s="9">
        <v>0</v>
      </c>
      <c r="M29" s="9">
        <v>0</v>
      </c>
      <c r="N29" s="9">
        <v>67.628750013125</v>
      </c>
      <c r="O29" s="9">
        <f t="shared" si="2"/>
        <v>0.79389256546653797</v>
      </c>
      <c r="P29" s="9">
        <f t="shared" si="3"/>
        <v>79.389256546653797</v>
      </c>
      <c r="Q29" s="9">
        <v>100</v>
      </c>
      <c r="R29" s="9">
        <v>0</v>
      </c>
      <c r="S29" s="9">
        <v>0</v>
      </c>
      <c r="T29" s="9">
        <v>100</v>
      </c>
      <c r="U29" s="60">
        <f t="shared" si="4"/>
        <v>0.94936708861059904</v>
      </c>
      <c r="V29" s="61">
        <f t="shared" si="5"/>
        <v>94.936708861059898</v>
      </c>
      <c r="W29" s="9">
        <f t="shared" si="6"/>
        <v>78.798344200957402</v>
      </c>
      <c r="X29" s="2">
        <v>27</v>
      </c>
    </row>
  </sheetData>
  <autoFilter ref="B1:X29" xr:uid="{00000000-0009-0000-0000-000004000000}">
    <sortState xmlns:xlrd2="http://schemas.microsoft.com/office/spreadsheetml/2017/richdata2" ref="B3:X29">
      <sortCondition descending="1" ref="W1"/>
    </sortState>
  </autoFilter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4"/>
  <sheetViews>
    <sheetView workbookViewId="0">
      <pane xSplit="3" topLeftCell="R1" activePane="topRight" state="frozen"/>
      <selection pane="topRight" activeCell="W5" sqref="W5"/>
    </sheetView>
  </sheetViews>
  <sheetFormatPr defaultColWidth="8.75" defaultRowHeight="14"/>
  <cols>
    <col min="1" max="1" width="8.75" style="1"/>
    <col min="2" max="2" width="11.75" style="1" customWidth="1"/>
    <col min="3" max="4" width="8.75" style="1"/>
    <col min="5" max="5" width="11.75" style="1" customWidth="1"/>
    <col min="6" max="7" width="8.75" style="1"/>
    <col min="8" max="8" width="13.9140625" style="38"/>
    <col min="9" max="16" width="13.9140625" style="1"/>
    <col min="17" max="17" width="8.75" style="1"/>
    <col min="18" max="23" width="13.9140625" style="1"/>
    <col min="24" max="24" width="8.75" style="1"/>
    <col min="25" max="25" width="11.33203125" style="1" customWidth="1"/>
    <col min="26" max="16384" width="8.75" style="1"/>
  </cols>
  <sheetData>
    <row r="1" spans="1:25">
      <c r="A1" s="92" t="s">
        <v>12</v>
      </c>
      <c r="B1" s="93" t="s">
        <v>13</v>
      </c>
      <c r="C1" s="94" t="s">
        <v>14</v>
      </c>
      <c r="D1" s="90" t="s">
        <v>15</v>
      </c>
      <c r="E1" s="89" t="s">
        <v>16</v>
      </c>
      <c r="F1" s="89"/>
      <c r="G1" s="89"/>
      <c r="H1" s="90"/>
      <c r="I1" s="91"/>
      <c r="J1" s="89"/>
      <c r="K1" s="89" t="s">
        <v>17</v>
      </c>
      <c r="L1" s="89"/>
      <c r="M1" s="89"/>
      <c r="N1" s="89"/>
      <c r="O1" s="89"/>
      <c r="P1" s="89"/>
      <c r="Q1" s="89" t="s">
        <v>18</v>
      </c>
      <c r="R1" s="89"/>
      <c r="S1" s="89"/>
      <c r="T1" s="89"/>
      <c r="U1" s="89"/>
      <c r="V1" s="89"/>
      <c r="W1" s="96" t="s">
        <v>19</v>
      </c>
      <c r="X1" s="98" t="s">
        <v>20</v>
      </c>
      <c r="Y1" s="100" t="s">
        <v>234</v>
      </c>
    </row>
    <row r="2" spans="1:25" ht="28">
      <c r="A2" s="92"/>
      <c r="B2" s="93"/>
      <c r="C2" s="95"/>
      <c r="D2" s="90"/>
      <c r="E2" s="12" t="s">
        <v>21</v>
      </c>
      <c r="F2" s="42" t="s">
        <v>22</v>
      </c>
      <c r="G2" s="43" t="s">
        <v>23</v>
      </c>
      <c r="H2" s="44" t="s">
        <v>24</v>
      </c>
      <c r="I2" s="48" t="s">
        <v>25</v>
      </c>
      <c r="J2" s="49" t="s">
        <v>26</v>
      </c>
      <c r="K2" s="44" t="s">
        <v>21</v>
      </c>
      <c r="L2" s="50" t="s">
        <v>22</v>
      </c>
      <c r="M2" s="40" t="s">
        <v>23</v>
      </c>
      <c r="N2" s="51" t="s">
        <v>27</v>
      </c>
      <c r="O2" s="52" t="s">
        <v>28</v>
      </c>
      <c r="P2" s="53" t="s">
        <v>29</v>
      </c>
      <c r="Q2" s="8" t="s">
        <v>235</v>
      </c>
      <c r="R2" s="54" t="s">
        <v>22</v>
      </c>
      <c r="S2" s="40" t="s">
        <v>23</v>
      </c>
      <c r="T2" s="51" t="s">
        <v>30</v>
      </c>
      <c r="U2" s="52" t="s">
        <v>31</v>
      </c>
      <c r="V2" s="55" t="s">
        <v>32</v>
      </c>
      <c r="W2" s="97"/>
      <c r="X2" s="99"/>
      <c r="Y2" s="100"/>
    </row>
    <row r="3" spans="1:25">
      <c r="A3" s="39">
        <v>1</v>
      </c>
      <c r="B3" s="40">
        <v>2023210585</v>
      </c>
      <c r="C3" s="41" t="s">
        <v>236</v>
      </c>
      <c r="D3" s="8" t="s">
        <v>156</v>
      </c>
      <c r="E3" s="8" t="s">
        <v>156</v>
      </c>
      <c r="F3" s="8" t="s">
        <v>156</v>
      </c>
      <c r="G3" s="8" t="s">
        <v>156</v>
      </c>
      <c r="H3" s="8" t="s">
        <v>156</v>
      </c>
      <c r="I3" s="8" t="s">
        <v>156</v>
      </c>
      <c r="J3" s="8" t="s">
        <v>156</v>
      </c>
      <c r="K3" s="8" t="s">
        <v>156</v>
      </c>
      <c r="L3" s="8" t="s">
        <v>156</v>
      </c>
      <c r="M3" s="8" t="s">
        <v>156</v>
      </c>
      <c r="N3" s="8" t="s">
        <v>156</v>
      </c>
      <c r="O3" s="8" t="s">
        <v>156</v>
      </c>
      <c r="P3" s="8" t="s">
        <v>156</v>
      </c>
      <c r="Q3" s="8" t="s">
        <v>156</v>
      </c>
      <c r="R3" s="8" t="s">
        <v>156</v>
      </c>
      <c r="S3" s="8" t="s">
        <v>156</v>
      </c>
      <c r="T3" s="8" t="s">
        <v>156</v>
      </c>
      <c r="U3" s="8" t="s">
        <v>156</v>
      </c>
      <c r="V3" s="8" t="s">
        <v>156</v>
      </c>
      <c r="W3" s="8" t="s">
        <v>156</v>
      </c>
      <c r="X3" s="8" t="s">
        <v>156</v>
      </c>
      <c r="Y3" s="15" t="s">
        <v>237</v>
      </c>
    </row>
    <row r="4" spans="1:25">
      <c r="A4" s="39">
        <v>2</v>
      </c>
      <c r="B4" s="40">
        <v>2022210615</v>
      </c>
      <c r="C4" s="41" t="s">
        <v>238</v>
      </c>
      <c r="D4" s="8" t="s">
        <v>156</v>
      </c>
      <c r="E4" s="8" t="s">
        <v>156</v>
      </c>
      <c r="F4" s="8" t="s">
        <v>156</v>
      </c>
      <c r="G4" s="8" t="s">
        <v>156</v>
      </c>
      <c r="H4" s="8" t="s">
        <v>156</v>
      </c>
      <c r="I4" s="8" t="s">
        <v>156</v>
      </c>
      <c r="J4" s="8" t="s">
        <v>156</v>
      </c>
      <c r="K4" s="8" t="s">
        <v>156</v>
      </c>
      <c r="L4" s="8" t="s">
        <v>156</v>
      </c>
      <c r="M4" s="8" t="s">
        <v>156</v>
      </c>
      <c r="N4" s="8" t="s">
        <v>156</v>
      </c>
      <c r="O4" s="8" t="s">
        <v>156</v>
      </c>
      <c r="P4" s="8" t="s">
        <v>156</v>
      </c>
      <c r="Q4" s="8" t="s">
        <v>156</v>
      </c>
      <c r="R4" s="8" t="s">
        <v>156</v>
      </c>
      <c r="S4" s="8" t="s">
        <v>156</v>
      </c>
      <c r="T4" s="8" t="s">
        <v>156</v>
      </c>
      <c r="U4" s="8" t="s">
        <v>156</v>
      </c>
      <c r="V4" s="8" t="s">
        <v>156</v>
      </c>
      <c r="W4" s="8" t="s">
        <v>156</v>
      </c>
      <c r="X4" s="8" t="s">
        <v>156</v>
      </c>
      <c r="Y4" s="15" t="s">
        <v>237</v>
      </c>
    </row>
    <row r="5" spans="1:25" ht="15.5">
      <c r="A5" s="39">
        <v>3</v>
      </c>
      <c r="B5" s="2">
        <v>2023210507</v>
      </c>
      <c r="C5" s="45" t="s">
        <v>239</v>
      </c>
      <c r="D5" s="46" t="s">
        <v>240</v>
      </c>
      <c r="E5" s="47">
        <v>97.613333333333301</v>
      </c>
      <c r="F5" s="47">
        <v>2.5</v>
      </c>
      <c r="G5" s="47">
        <v>0</v>
      </c>
      <c r="H5" s="47">
        <v>100.113333333333</v>
      </c>
      <c r="I5" s="47">
        <f>H5/110.813333333333</f>
        <v>0.90344122247623604</v>
      </c>
      <c r="J5" s="47">
        <f>100*I5</f>
        <v>90.344122247623602</v>
      </c>
      <c r="K5" s="47">
        <v>89.27</v>
      </c>
      <c r="L5" s="47">
        <v>0</v>
      </c>
      <c r="M5" s="47">
        <v>0</v>
      </c>
      <c r="N5" s="47">
        <v>89.27</v>
      </c>
      <c r="O5" s="47">
        <v>1</v>
      </c>
      <c r="P5" s="47">
        <v>100</v>
      </c>
      <c r="Q5" s="47">
        <v>100</v>
      </c>
      <c r="R5" s="47">
        <v>0</v>
      </c>
      <c r="S5" s="47">
        <v>0</v>
      </c>
      <c r="T5" s="47">
        <v>100</v>
      </c>
      <c r="U5" s="47">
        <f>T5/108</f>
        <v>0.92592592592592604</v>
      </c>
      <c r="V5" s="47">
        <f>100*U5</f>
        <v>92.592592592592595</v>
      </c>
      <c r="W5" s="47">
        <f>J5*0.2+P5*0.7+V5*0.1</f>
        <v>97.328083708784007</v>
      </c>
      <c r="X5" s="56">
        <v>1</v>
      </c>
    </row>
    <row r="6" spans="1:25" ht="15.5">
      <c r="A6" s="39">
        <v>4</v>
      </c>
      <c r="B6" s="2">
        <v>2023210508</v>
      </c>
      <c r="C6" s="45" t="s">
        <v>241</v>
      </c>
      <c r="D6" s="46" t="s">
        <v>240</v>
      </c>
      <c r="E6" s="47">
        <v>97.543333333333294</v>
      </c>
      <c r="F6" s="47">
        <v>10.8</v>
      </c>
      <c r="G6" s="47">
        <v>0</v>
      </c>
      <c r="H6" s="47">
        <v>108.34333333333301</v>
      </c>
      <c r="I6" s="47">
        <f t="shared" ref="I6:I35" si="0">H6/110.813333333333</f>
        <v>0.97771026350619605</v>
      </c>
      <c r="J6" s="47">
        <f t="shared" ref="J6:J35" si="1">100*I6</f>
        <v>97.771026350619593</v>
      </c>
      <c r="K6" s="47">
        <v>86.287058823529406</v>
      </c>
      <c r="L6" s="47">
        <v>0</v>
      </c>
      <c r="M6" s="47">
        <v>0</v>
      </c>
      <c r="N6" s="47">
        <v>86.287058823529406</v>
      </c>
      <c r="O6" s="47">
        <f>N6/89.27</f>
        <v>0.966585177814825</v>
      </c>
      <c r="P6" s="47">
        <f>100*O6</f>
        <v>96.658517781482502</v>
      </c>
      <c r="Q6" s="47">
        <v>100</v>
      </c>
      <c r="R6" s="47">
        <v>1.3333333333333299</v>
      </c>
      <c r="S6" s="47">
        <v>0</v>
      </c>
      <c r="T6" s="47">
        <v>101.333333333333</v>
      </c>
      <c r="U6" s="47">
        <f t="shared" ref="U6:U35" si="2">T6/108</f>
        <v>0.938271604938269</v>
      </c>
      <c r="V6" s="47">
        <f t="shared" ref="V6:V35" si="3">100*U6</f>
        <v>93.827160493826895</v>
      </c>
      <c r="W6" s="47">
        <f t="shared" ref="W6:W35" si="4">J6*0.2+P6*0.7+V6*0.1</f>
        <v>96.5978837665443</v>
      </c>
      <c r="X6" s="56">
        <v>2</v>
      </c>
    </row>
    <row r="7" spans="1:25" ht="15.5">
      <c r="A7" s="39">
        <v>5</v>
      </c>
      <c r="B7" s="2">
        <v>2023210509</v>
      </c>
      <c r="C7" s="45" t="s">
        <v>242</v>
      </c>
      <c r="D7" s="46" t="s">
        <v>240</v>
      </c>
      <c r="E7" s="47">
        <v>97.52</v>
      </c>
      <c r="F7" s="47">
        <v>7</v>
      </c>
      <c r="G7" s="47">
        <v>0</v>
      </c>
      <c r="H7" s="47">
        <v>104.52</v>
      </c>
      <c r="I7" s="47">
        <f t="shared" si="0"/>
        <v>0.94320779689568301</v>
      </c>
      <c r="J7" s="47">
        <f t="shared" si="1"/>
        <v>94.320779689568297</v>
      </c>
      <c r="K7" s="47">
        <v>84.7470588235294</v>
      </c>
      <c r="L7" s="47">
        <v>0</v>
      </c>
      <c r="M7" s="47">
        <v>0</v>
      </c>
      <c r="N7" s="47">
        <v>84.7470588235294</v>
      </c>
      <c r="O7" s="47">
        <f t="shared" ref="O7:O35" si="5">N7/89.27</f>
        <v>0.949334141632457</v>
      </c>
      <c r="P7" s="47">
        <f t="shared" ref="P7:P35" si="6">100*O7</f>
        <v>94.9334141632457</v>
      </c>
      <c r="Q7" s="47">
        <v>100</v>
      </c>
      <c r="R7" s="47">
        <v>1.3333333333333299</v>
      </c>
      <c r="S7" s="47">
        <v>0</v>
      </c>
      <c r="T7" s="47">
        <v>101.333333333333</v>
      </c>
      <c r="U7" s="47">
        <f t="shared" si="2"/>
        <v>0.938271604938269</v>
      </c>
      <c r="V7" s="47">
        <f t="shared" si="3"/>
        <v>93.827160493826895</v>
      </c>
      <c r="W7" s="47">
        <f t="shared" si="4"/>
        <v>94.700261901568297</v>
      </c>
      <c r="X7" s="56">
        <v>3</v>
      </c>
    </row>
    <row r="8" spans="1:25" ht="15.5">
      <c r="A8" s="39">
        <v>6</v>
      </c>
      <c r="B8" s="2">
        <v>2023210512</v>
      </c>
      <c r="C8" s="45" t="s">
        <v>243</v>
      </c>
      <c r="D8" s="46" t="s">
        <v>240</v>
      </c>
      <c r="E8" s="47">
        <v>97.356666666666698</v>
      </c>
      <c r="F8" s="47">
        <v>9.8000000000000007</v>
      </c>
      <c r="G8" s="47">
        <v>0</v>
      </c>
      <c r="H8" s="47">
        <v>107.15666666666699</v>
      </c>
      <c r="I8" s="47">
        <f t="shared" si="0"/>
        <v>0.96700156419203998</v>
      </c>
      <c r="J8" s="47">
        <f t="shared" si="1"/>
        <v>96.700156419204006</v>
      </c>
      <c r="K8" s="47">
        <v>83.126666666666694</v>
      </c>
      <c r="L8" s="47">
        <v>0</v>
      </c>
      <c r="M8" s="47">
        <v>0</v>
      </c>
      <c r="N8" s="47">
        <v>83.126666666666694</v>
      </c>
      <c r="O8" s="47">
        <f t="shared" si="5"/>
        <v>0.93118255479631096</v>
      </c>
      <c r="P8" s="47">
        <f t="shared" si="6"/>
        <v>93.118255479631102</v>
      </c>
      <c r="Q8" s="47">
        <v>100</v>
      </c>
      <c r="R8" s="47">
        <v>1.6</v>
      </c>
      <c r="S8" s="47">
        <v>0</v>
      </c>
      <c r="T8" s="47">
        <v>101.6</v>
      </c>
      <c r="U8" s="47">
        <f t="shared" si="2"/>
        <v>0.94074074074074099</v>
      </c>
      <c r="V8" s="47">
        <f t="shared" si="3"/>
        <v>94.074074074074105</v>
      </c>
      <c r="W8" s="47">
        <f t="shared" si="4"/>
        <v>93.930217526990006</v>
      </c>
      <c r="X8" s="56">
        <v>4</v>
      </c>
    </row>
    <row r="9" spans="1:25" ht="15.5">
      <c r="A9" s="39">
        <v>7</v>
      </c>
      <c r="B9" s="2">
        <v>2023210517</v>
      </c>
      <c r="C9" s="45" t="s">
        <v>244</v>
      </c>
      <c r="D9" s="46" t="s">
        <v>240</v>
      </c>
      <c r="E9" s="47">
        <v>97.636666666666699</v>
      </c>
      <c r="F9" s="47">
        <v>8.5</v>
      </c>
      <c r="G9" s="47">
        <v>0</v>
      </c>
      <c r="H9" s="47">
        <v>106.136666666667</v>
      </c>
      <c r="I9" s="47">
        <f t="shared" si="0"/>
        <v>0.95779689568042903</v>
      </c>
      <c r="J9" s="47">
        <f t="shared" si="1"/>
        <v>95.779689568042897</v>
      </c>
      <c r="K9" s="47">
        <v>83.042105263157893</v>
      </c>
      <c r="L9" s="47">
        <v>0</v>
      </c>
      <c r="M9" s="47">
        <v>0</v>
      </c>
      <c r="N9" s="47">
        <v>83.042105263157893</v>
      </c>
      <c r="O9" s="47">
        <f t="shared" si="5"/>
        <v>0.93023530036023205</v>
      </c>
      <c r="P9" s="47">
        <f t="shared" si="6"/>
        <v>93.023530036023203</v>
      </c>
      <c r="Q9" s="47">
        <v>100</v>
      </c>
      <c r="R9" s="47">
        <v>1.6</v>
      </c>
      <c r="S9" s="47">
        <v>0</v>
      </c>
      <c r="T9" s="47">
        <v>101.6</v>
      </c>
      <c r="U9" s="47">
        <f t="shared" si="2"/>
        <v>0.94074074074074099</v>
      </c>
      <c r="V9" s="47">
        <f t="shared" si="3"/>
        <v>94.074074074074105</v>
      </c>
      <c r="W9" s="47">
        <f t="shared" si="4"/>
        <v>93.679816346232201</v>
      </c>
      <c r="X9" s="56">
        <v>5</v>
      </c>
    </row>
    <row r="10" spans="1:25" ht="15.5">
      <c r="A10" s="39">
        <v>8</v>
      </c>
      <c r="B10" s="2">
        <v>2023210518</v>
      </c>
      <c r="C10" s="45" t="s">
        <v>245</v>
      </c>
      <c r="D10" s="46" t="s">
        <v>240</v>
      </c>
      <c r="E10" s="47">
        <v>97.59</v>
      </c>
      <c r="F10" s="47">
        <v>2</v>
      </c>
      <c r="G10" s="47">
        <v>0</v>
      </c>
      <c r="H10" s="47">
        <v>99.59</v>
      </c>
      <c r="I10" s="47">
        <f t="shared" si="0"/>
        <v>0.89871856575622899</v>
      </c>
      <c r="J10" s="47">
        <f t="shared" si="1"/>
        <v>89.8718565756229</v>
      </c>
      <c r="K10" s="47">
        <v>84.469411764705896</v>
      </c>
      <c r="L10" s="47">
        <v>0</v>
      </c>
      <c r="M10" s="47">
        <v>0</v>
      </c>
      <c r="N10" s="47">
        <v>84.469411764705896</v>
      </c>
      <c r="O10" s="47">
        <f t="shared" si="5"/>
        <v>0.94622394717941005</v>
      </c>
      <c r="P10" s="47">
        <f t="shared" si="6"/>
        <v>94.622394717941006</v>
      </c>
      <c r="Q10" s="47">
        <v>100</v>
      </c>
      <c r="R10" s="47">
        <v>1.3333333333333299</v>
      </c>
      <c r="S10" s="47">
        <v>0</v>
      </c>
      <c r="T10" s="47">
        <v>101.333333333333</v>
      </c>
      <c r="U10" s="47">
        <f t="shared" si="2"/>
        <v>0.938271604938269</v>
      </c>
      <c r="V10" s="47">
        <f t="shared" si="3"/>
        <v>93.827160493826895</v>
      </c>
      <c r="W10" s="47">
        <f t="shared" si="4"/>
        <v>93.592763667065896</v>
      </c>
      <c r="X10" s="56">
        <v>6</v>
      </c>
    </row>
    <row r="11" spans="1:25" ht="15.5">
      <c r="A11" s="39">
        <v>9</v>
      </c>
      <c r="B11" s="2">
        <v>2023210521</v>
      </c>
      <c r="C11" s="45" t="s">
        <v>246</v>
      </c>
      <c r="D11" s="46" t="s">
        <v>240</v>
      </c>
      <c r="E11" s="47">
        <v>97.59</v>
      </c>
      <c r="F11" s="47">
        <v>10.5</v>
      </c>
      <c r="G11" s="47">
        <v>0</v>
      </c>
      <c r="H11" s="47">
        <v>108.09</v>
      </c>
      <c r="I11" s="47">
        <f t="shared" si="0"/>
        <v>0.975424136686322</v>
      </c>
      <c r="J11" s="47">
        <f t="shared" si="1"/>
        <v>97.542413668632193</v>
      </c>
      <c r="K11" s="47">
        <v>80.506666666666703</v>
      </c>
      <c r="L11" s="47">
        <v>1.875</v>
      </c>
      <c r="M11" s="47">
        <v>0</v>
      </c>
      <c r="N11" s="47">
        <v>82.381666666666703</v>
      </c>
      <c r="O11" s="47">
        <f t="shared" si="5"/>
        <v>0.92283708599380199</v>
      </c>
      <c r="P11" s="47">
        <f t="shared" si="6"/>
        <v>92.283708599380205</v>
      </c>
      <c r="Q11" s="47">
        <v>100</v>
      </c>
      <c r="R11" s="47">
        <v>1.6</v>
      </c>
      <c r="S11" s="47">
        <v>0</v>
      </c>
      <c r="T11" s="47">
        <v>101.6</v>
      </c>
      <c r="U11" s="47">
        <f t="shared" si="2"/>
        <v>0.94074074074074099</v>
      </c>
      <c r="V11" s="47">
        <f t="shared" si="3"/>
        <v>94.074074074074105</v>
      </c>
      <c r="W11" s="47">
        <f t="shared" si="4"/>
        <v>93.514486160700002</v>
      </c>
      <c r="X11" s="56">
        <v>7</v>
      </c>
    </row>
    <row r="12" spans="1:25" ht="15.5">
      <c r="A12" s="39">
        <v>10</v>
      </c>
      <c r="B12" s="2">
        <v>2023210522</v>
      </c>
      <c r="C12" s="45" t="s">
        <v>247</v>
      </c>
      <c r="D12" s="46" t="s">
        <v>240</v>
      </c>
      <c r="E12" s="47">
        <v>97.473333333333301</v>
      </c>
      <c r="F12" s="47">
        <v>10.5</v>
      </c>
      <c r="G12" s="47">
        <v>0</v>
      </c>
      <c r="H12" s="47">
        <v>107.973333333333</v>
      </c>
      <c r="I12" s="47">
        <f t="shared" si="0"/>
        <v>0.97437131512453401</v>
      </c>
      <c r="J12" s="47">
        <f t="shared" si="1"/>
        <v>97.437131512453405</v>
      </c>
      <c r="K12" s="47">
        <v>82.588888888888903</v>
      </c>
      <c r="L12" s="47">
        <v>0</v>
      </c>
      <c r="M12" s="47">
        <v>0</v>
      </c>
      <c r="N12" s="47">
        <v>82.588888888888903</v>
      </c>
      <c r="O12" s="47">
        <f t="shared" si="5"/>
        <v>0.92515838343103995</v>
      </c>
      <c r="P12" s="47">
        <f t="shared" si="6"/>
        <v>92.515838343103994</v>
      </c>
      <c r="Q12" s="47">
        <v>100</v>
      </c>
      <c r="R12" s="47">
        <v>0</v>
      </c>
      <c r="S12" s="47">
        <v>0</v>
      </c>
      <c r="T12" s="47">
        <v>100</v>
      </c>
      <c r="U12" s="47">
        <f t="shared" si="2"/>
        <v>0.92592592592592604</v>
      </c>
      <c r="V12" s="47">
        <f t="shared" si="3"/>
        <v>92.592592592592595</v>
      </c>
      <c r="W12" s="47">
        <f t="shared" si="4"/>
        <v>93.507772401922693</v>
      </c>
      <c r="X12" s="56">
        <v>8</v>
      </c>
    </row>
    <row r="13" spans="1:25" ht="15.5">
      <c r="A13" s="39">
        <v>11</v>
      </c>
      <c r="B13" s="2">
        <v>2023210528</v>
      </c>
      <c r="C13" s="45" t="s">
        <v>248</v>
      </c>
      <c r="D13" s="46" t="s">
        <v>240</v>
      </c>
      <c r="E13" s="47">
        <v>97.496666666666698</v>
      </c>
      <c r="F13" s="47">
        <v>0</v>
      </c>
      <c r="G13" s="47">
        <v>0</v>
      </c>
      <c r="H13" s="47">
        <v>97.496666666666698</v>
      </c>
      <c r="I13" s="47">
        <f t="shared" si="0"/>
        <v>0.87982793887619104</v>
      </c>
      <c r="J13" s="47">
        <f t="shared" si="1"/>
        <v>87.982793887619096</v>
      </c>
      <c r="K13" s="47">
        <v>84.474999999999994</v>
      </c>
      <c r="L13" s="47">
        <v>0</v>
      </c>
      <c r="M13" s="47">
        <v>0</v>
      </c>
      <c r="N13" s="47">
        <v>84.474999999999994</v>
      </c>
      <c r="O13" s="47">
        <f t="shared" si="5"/>
        <v>0.94628654643217203</v>
      </c>
      <c r="P13" s="47">
        <f t="shared" si="6"/>
        <v>94.628654643217203</v>
      </c>
      <c r="Q13" s="47">
        <v>100</v>
      </c>
      <c r="R13" s="47">
        <v>1.3333333333333299</v>
      </c>
      <c r="S13" s="47">
        <v>0</v>
      </c>
      <c r="T13" s="47">
        <v>101.333333333333</v>
      </c>
      <c r="U13" s="47">
        <f t="shared" si="2"/>
        <v>0.938271604938269</v>
      </c>
      <c r="V13" s="47">
        <f t="shared" si="3"/>
        <v>93.827160493826895</v>
      </c>
      <c r="W13" s="47">
        <f t="shared" si="4"/>
        <v>93.219333077158495</v>
      </c>
      <c r="X13" s="56">
        <v>9</v>
      </c>
    </row>
    <row r="14" spans="1:25" ht="15.5">
      <c r="A14" s="39">
        <v>12</v>
      </c>
      <c r="B14" s="2">
        <v>2023210529</v>
      </c>
      <c r="C14" s="45" t="s">
        <v>249</v>
      </c>
      <c r="D14" s="46" t="s">
        <v>240</v>
      </c>
      <c r="E14" s="47">
        <v>97.613333333333301</v>
      </c>
      <c r="F14" s="47">
        <v>1.5</v>
      </c>
      <c r="G14" s="47">
        <v>0</v>
      </c>
      <c r="H14" s="47">
        <v>99.113333333333301</v>
      </c>
      <c r="I14" s="47">
        <f t="shared" si="0"/>
        <v>0.89441703766093394</v>
      </c>
      <c r="J14" s="47">
        <f t="shared" si="1"/>
        <v>89.441703766093397</v>
      </c>
      <c r="K14" s="47">
        <v>83.028750000000002</v>
      </c>
      <c r="L14" s="47">
        <v>0</v>
      </c>
      <c r="M14" s="47">
        <v>0</v>
      </c>
      <c r="N14" s="47">
        <v>83.028750000000002</v>
      </c>
      <c r="O14" s="47">
        <f t="shared" si="5"/>
        <v>0.93008569508233496</v>
      </c>
      <c r="P14" s="47">
        <f t="shared" si="6"/>
        <v>93.008569508233407</v>
      </c>
      <c r="Q14" s="47">
        <v>100</v>
      </c>
      <c r="R14" s="47">
        <v>0</v>
      </c>
      <c r="S14" s="47">
        <v>0</v>
      </c>
      <c r="T14" s="47">
        <v>100</v>
      </c>
      <c r="U14" s="47">
        <f t="shared" si="2"/>
        <v>0.92592592592592604</v>
      </c>
      <c r="V14" s="47">
        <f t="shared" si="3"/>
        <v>92.592592592592595</v>
      </c>
      <c r="W14" s="47">
        <f t="shared" si="4"/>
        <v>92.253598668241395</v>
      </c>
      <c r="X14" s="56">
        <v>10</v>
      </c>
    </row>
    <row r="15" spans="1:25" ht="15.5">
      <c r="A15" s="39">
        <v>13</v>
      </c>
      <c r="B15" s="2">
        <v>2023210530</v>
      </c>
      <c r="C15" s="45" t="s">
        <v>250</v>
      </c>
      <c r="D15" s="46" t="s">
        <v>240</v>
      </c>
      <c r="E15" s="47">
        <v>97.683333333333294</v>
      </c>
      <c r="F15" s="47">
        <v>2.25</v>
      </c>
      <c r="G15" s="47">
        <v>0</v>
      </c>
      <c r="H15" s="47">
        <v>99.933333333333294</v>
      </c>
      <c r="I15" s="47">
        <f t="shared" si="0"/>
        <v>0.90181686920948401</v>
      </c>
      <c r="J15" s="47">
        <f t="shared" si="1"/>
        <v>90.181686920948394</v>
      </c>
      <c r="K15" s="47">
        <v>79.8611111111111</v>
      </c>
      <c r="L15" s="47">
        <v>2.7777777777777799</v>
      </c>
      <c r="M15" s="47">
        <v>0</v>
      </c>
      <c r="N15" s="47">
        <v>82.6388888888889</v>
      </c>
      <c r="O15" s="47">
        <f t="shared" si="5"/>
        <v>0.92571848200838902</v>
      </c>
      <c r="P15" s="47">
        <f t="shared" si="6"/>
        <v>92.5718482008389</v>
      </c>
      <c r="Q15" s="47">
        <v>100</v>
      </c>
      <c r="R15" s="47">
        <v>1.3333333333333299</v>
      </c>
      <c r="S15" s="47">
        <v>0</v>
      </c>
      <c r="T15" s="47">
        <v>101.333333333333</v>
      </c>
      <c r="U15" s="47">
        <f t="shared" si="2"/>
        <v>0.938271604938269</v>
      </c>
      <c r="V15" s="47">
        <f t="shared" si="3"/>
        <v>93.827160493826895</v>
      </c>
      <c r="W15" s="47">
        <f t="shared" si="4"/>
        <v>92.219347174159594</v>
      </c>
      <c r="X15" s="56">
        <v>11</v>
      </c>
    </row>
    <row r="16" spans="1:25" ht="15.5">
      <c r="A16" s="39">
        <v>14</v>
      </c>
      <c r="B16" s="2">
        <v>2023210540</v>
      </c>
      <c r="C16" s="45" t="s">
        <v>251</v>
      </c>
      <c r="D16" s="46" t="s">
        <v>240</v>
      </c>
      <c r="E16" s="47">
        <v>97.59</v>
      </c>
      <c r="F16" s="47">
        <v>0.75</v>
      </c>
      <c r="G16" s="47">
        <v>0</v>
      </c>
      <c r="H16" s="47">
        <v>98.34</v>
      </c>
      <c r="I16" s="47">
        <f t="shared" si="0"/>
        <v>0.88743833473709799</v>
      </c>
      <c r="J16" s="47">
        <f t="shared" si="1"/>
        <v>88.743833473709799</v>
      </c>
      <c r="K16" s="47">
        <v>82.682500000000005</v>
      </c>
      <c r="L16" s="47">
        <v>0</v>
      </c>
      <c r="M16" s="47">
        <v>0</v>
      </c>
      <c r="N16" s="47">
        <v>82.682500000000005</v>
      </c>
      <c r="O16" s="47">
        <f t="shared" si="5"/>
        <v>0.92620701243418802</v>
      </c>
      <c r="P16" s="47">
        <f t="shared" si="6"/>
        <v>92.620701243418793</v>
      </c>
      <c r="Q16" s="47">
        <v>100</v>
      </c>
      <c r="R16" s="47">
        <v>0</v>
      </c>
      <c r="S16" s="47">
        <v>0</v>
      </c>
      <c r="T16" s="47">
        <v>100</v>
      </c>
      <c r="U16" s="47">
        <f t="shared" si="2"/>
        <v>0.92592592592592604</v>
      </c>
      <c r="V16" s="47">
        <f t="shared" si="3"/>
        <v>92.592592592592595</v>
      </c>
      <c r="W16" s="47">
        <f t="shared" si="4"/>
        <v>91.842516824394394</v>
      </c>
      <c r="X16" s="56">
        <v>12</v>
      </c>
    </row>
    <row r="17" spans="1:24" ht="15.5">
      <c r="A17" s="39">
        <v>15</v>
      </c>
      <c r="B17" s="2">
        <v>2023210541</v>
      </c>
      <c r="C17" s="45" t="s">
        <v>252</v>
      </c>
      <c r="D17" s="46" t="s">
        <v>240</v>
      </c>
      <c r="E17" s="47">
        <v>97.636666666666699</v>
      </c>
      <c r="F17" s="47">
        <v>4.1500000000000004</v>
      </c>
      <c r="G17" s="47">
        <v>0</v>
      </c>
      <c r="H17" s="47">
        <v>101.786666666667</v>
      </c>
      <c r="I17" s="47">
        <f t="shared" si="0"/>
        <v>0.91854169173385203</v>
      </c>
      <c r="J17" s="47">
        <f t="shared" si="1"/>
        <v>91.854169173385202</v>
      </c>
      <c r="K17" s="47">
        <v>81.315178571428604</v>
      </c>
      <c r="L17" s="47">
        <v>0</v>
      </c>
      <c r="M17" s="47">
        <v>0</v>
      </c>
      <c r="N17" s="47">
        <v>81.315178571428604</v>
      </c>
      <c r="O17" s="47">
        <f t="shared" si="5"/>
        <v>0.91089031669573906</v>
      </c>
      <c r="P17" s="47">
        <f t="shared" si="6"/>
        <v>91.089031669573899</v>
      </c>
      <c r="Q17" s="47">
        <v>100</v>
      </c>
      <c r="R17" s="47">
        <v>1.3333333333333299</v>
      </c>
      <c r="S17" s="47">
        <v>0</v>
      </c>
      <c r="T17" s="47">
        <v>101.333333333333</v>
      </c>
      <c r="U17" s="47">
        <f t="shared" si="2"/>
        <v>0.938271604938269</v>
      </c>
      <c r="V17" s="47">
        <f t="shared" si="3"/>
        <v>93.827160493826895</v>
      </c>
      <c r="W17" s="47">
        <f t="shared" si="4"/>
        <v>91.515872052761395</v>
      </c>
      <c r="X17" s="56">
        <v>13</v>
      </c>
    </row>
    <row r="18" spans="1:24" ht="15.5">
      <c r="A18" s="39">
        <v>16</v>
      </c>
      <c r="B18" s="2">
        <v>2023210542</v>
      </c>
      <c r="C18" s="45" t="s">
        <v>253</v>
      </c>
      <c r="D18" s="46" t="s">
        <v>240</v>
      </c>
      <c r="E18" s="47">
        <v>97.566666666666706</v>
      </c>
      <c r="F18" s="47">
        <v>3.5</v>
      </c>
      <c r="G18" s="47">
        <v>0</v>
      </c>
      <c r="H18" s="47">
        <v>101.066666666667</v>
      </c>
      <c r="I18" s="47">
        <f t="shared" si="0"/>
        <v>0.91204427866683302</v>
      </c>
      <c r="J18" s="47">
        <f t="shared" si="1"/>
        <v>91.204427866683304</v>
      </c>
      <c r="K18" s="47">
        <v>81.317647058823496</v>
      </c>
      <c r="L18" s="47">
        <v>0</v>
      </c>
      <c r="M18" s="47">
        <v>0</v>
      </c>
      <c r="N18" s="47">
        <v>81.317647058823496</v>
      </c>
      <c r="O18" s="47">
        <f t="shared" si="5"/>
        <v>0.91091796862130103</v>
      </c>
      <c r="P18" s="47">
        <f t="shared" si="6"/>
        <v>91.091796862130096</v>
      </c>
      <c r="Q18" s="47">
        <v>100</v>
      </c>
      <c r="R18" s="47">
        <v>1.3333333333333299</v>
      </c>
      <c r="S18" s="47">
        <v>0</v>
      </c>
      <c r="T18" s="47">
        <v>101.333333333333</v>
      </c>
      <c r="U18" s="47">
        <f t="shared" si="2"/>
        <v>0.938271604938269</v>
      </c>
      <c r="V18" s="47">
        <f t="shared" si="3"/>
        <v>93.827160493826895</v>
      </c>
      <c r="W18" s="47">
        <f t="shared" si="4"/>
        <v>91.387859426210397</v>
      </c>
      <c r="X18" s="56">
        <v>14</v>
      </c>
    </row>
    <row r="19" spans="1:24" ht="15.5">
      <c r="A19" s="39">
        <v>17</v>
      </c>
      <c r="B19" s="2">
        <v>2023210543</v>
      </c>
      <c r="C19" s="45" t="s">
        <v>254</v>
      </c>
      <c r="D19" s="46" t="s">
        <v>240</v>
      </c>
      <c r="E19" s="47">
        <v>97.543333333333294</v>
      </c>
      <c r="F19" s="47">
        <v>7.25</v>
      </c>
      <c r="G19" s="47">
        <v>0</v>
      </c>
      <c r="H19" s="47">
        <v>104.793333333333</v>
      </c>
      <c r="I19" s="47">
        <f t="shared" si="0"/>
        <v>0.94567440741186404</v>
      </c>
      <c r="J19" s="47">
        <f t="shared" si="1"/>
        <v>94.567440741186402</v>
      </c>
      <c r="K19" s="47">
        <v>80.4375</v>
      </c>
      <c r="L19" s="47">
        <v>0</v>
      </c>
      <c r="M19" s="47">
        <v>0</v>
      </c>
      <c r="N19" s="47">
        <v>80.4375</v>
      </c>
      <c r="O19" s="47">
        <f t="shared" si="5"/>
        <v>0.90105858631119096</v>
      </c>
      <c r="P19" s="47">
        <f t="shared" si="6"/>
        <v>90.105858631119105</v>
      </c>
      <c r="Q19" s="47">
        <v>100</v>
      </c>
      <c r="R19" s="47">
        <v>1.3333333333333299</v>
      </c>
      <c r="S19" s="47">
        <v>0</v>
      </c>
      <c r="T19" s="47">
        <v>101.333333333333</v>
      </c>
      <c r="U19" s="47">
        <f t="shared" si="2"/>
        <v>0.938271604938269</v>
      </c>
      <c r="V19" s="47">
        <f t="shared" si="3"/>
        <v>93.827160493826895</v>
      </c>
      <c r="W19" s="47">
        <f t="shared" si="4"/>
        <v>91.370305239403294</v>
      </c>
      <c r="X19" s="56">
        <v>15</v>
      </c>
    </row>
    <row r="20" spans="1:24" ht="15.5">
      <c r="A20" s="39">
        <v>18</v>
      </c>
      <c r="B20" s="2">
        <v>2023210557</v>
      </c>
      <c r="C20" s="45" t="s">
        <v>255</v>
      </c>
      <c r="D20" s="46" t="s">
        <v>240</v>
      </c>
      <c r="E20" s="47">
        <v>97.636666666666699</v>
      </c>
      <c r="F20" s="47">
        <v>4.25</v>
      </c>
      <c r="G20" s="47">
        <v>0</v>
      </c>
      <c r="H20" s="47">
        <v>101.886666666667</v>
      </c>
      <c r="I20" s="47">
        <f t="shared" si="0"/>
        <v>0.91944411021538297</v>
      </c>
      <c r="J20" s="47">
        <f t="shared" si="1"/>
        <v>91.944411021538301</v>
      </c>
      <c r="K20" s="47">
        <v>80.900000000000006</v>
      </c>
      <c r="L20" s="47">
        <v>0</v>
      </c>
      <c r="M20" s="47">
        <v>0</v>
      </c>
      <c r="N20" s="47">
        <v>80.900000000000006</v>
      </c>
      <c r="O20" s="47">
        <f t="shared" si="5"/>
        <v>0.90623949815167504</v>
      </c>
      <c r="P20" s="47">
        <f t="shared" si="6"/>
        <v>90.623949815167506</v>
      </c>
      <c r="Q20" s="47">
        <v>100</v>
      </c>
      <c r="R20" s="47">
        <v>1.3333333333333299</v>
      </c>
      <c r="S20" s="47">
        <v>0</v>
      </c>
      <c r="T20" s="47">
        <v>101.333333333333</v>
      </c>
      <c r="U20" s="47">
        <f t="shared" si="2"/>
        <v>0.938271604938269</v>
      </c>
      <c r="V20" s="47">
        <f t="shared" si="3"/>
        <v>93.827160493826895</v>
      </c>
      <c r="W20" s="47">
        <f t="shared" si="4"/>
        <v>91.208363124307596</v>
      </c>
      <c r="X20" s="56">
        <v>16</v>
      </c>
    </row>
    <row r="21" spans="1:24" ht="15.5">
      <c r="A21" s="39">
        <v>19</v>
      </c>
      <c r="B21" s="2">
        <v>2023210560</v>
      </c>
      <c r="C21" s="45" t="s">
        <v>256</v>
      </c>
      <c r="D21" s="46" t="s">
        <v>240</v>
      </c>
      <c r="E21" s="47">
        <v>97.613333333333301</v>
      </c>
      <c r="F21" s="47">
        <v>13.2</v>
      </c>
      <c r="G21" s="47">
        <v>0</v>
      </c>
      <c r="H21" s="47">
        <v>110.81333333333301</v>
      </c>
      <c r="I21" s="47">
        <f t="shared" si="0"/>
        <v>1</v>
      </c>
      <c r="J21" s="47">
        <f t="shared" si="1"/>
        <v>100</v>
      </c>
      <c r="K21" s="47">
        <v>75.9444444444444</v>
      </c>
      <c r="L21" s="47">
        <v>2.7777777777777799</v>
      </c>
      <c r="M21" s="47">
        <v>0</v>
      </c>
      <c r="N21" s="47">
        <v>78.7222222222222</v>
      </c>
      <c r="O21" s="47">
        <f t="shared" si="5"/>
        <v>0.88184409344933601</v>
      </c>
      <c r="P21" s="47">
        <f t="shared" si="6"/>
        <v>88.184409344933599</v>
      </c>
      <c r="Q21" s="47">
        <v>100</v>
      </c>
      <c r="R21" s="47">
        <v>1.3333333333333299</v>
      </c>
      <c r="S21" s="47">
        <v>0</v>
      </c>
      <c r="T21" s="47">
        <v>101.333333333333</v>
      </c>
      <c r="U21" s="47">
        <f t="shared" si="2"/>
        <v>0.938271604938269</v>
      </c>
      <c r="V21" s="47">
        <f t="shared" si="3"/>
        <v>93.827160493826895</v>
      </c>
      <c r="W21" s="47">
        <f t="shared" si="4"/>
        <v>91.111802590836206</v>
      </c>
      <c r="X21" s="56">
        <v>17</v>
      </c>
    </row>
    <row r="22" spans="1:24" ht="15.5">
      <c r="A22" s="39">
        <v>20</v>
      </c>
      <c r="B22" s="2">
        <v>2023210561</v>
      </c>
      <c r="C22" s="45" t="s">
        <v>257</v>
      </c>
      <c r="D22" s="46" t="s">
        <v>240</v>
      </c>
      <c r="E22" s="47">
        <v>97.636666666666699</v>
      </c>
      <c r="F22" s="47">
        <v>1</v>
      </c>
      <c r="G22" s="47">
        <v>0</v>
      </c>
      <c r="H22" s="47">
        <v>98.636666666666699</v>
      </c>
      <c r="I22" s="47">
        <f t="shared" si="0"/>
        <v>0.89011550956563901</v>
      </c>
      <c r="J22" s="47">
        <f t="shared" si="1"/>
        <v>89.011550956563894</v>
      </c>
      <c r="K22" s="47">
        <v>81.284210526315803</v>
      </c>
      <c r="L22" s="47">
        <v>0</v>
      </c>
      <c r="M22" s="47">
        <v>0</v>
      </c>
      <c r="N22" s="47">
        <v>81.284210526315803</v>
      </c>
      <c r="O22" s="47">
        <f t="shared" si="5"/>
        <v>0.91054341353551904</v>
      </c>
      <c r="P22" s="47">
        <f t="shared" si="6"/>
        <v>91.054341353551905</v>
      </c>
      <c r="Q22" s="47">
        <v>100</v>
      </c>
      <c r="R22" s="47">
        <v>0</v>
      </c>
      <c r="S22" s="47">
        <v>0</v>
      </c>
      <c r="T22" s="47">
        <v>100</v>
      </c>
      <c r="U22" s="47">
        <f t="shared" si="2"/>
        <v>0.92592592592592604</v>
      </c>
      <c r="V22" s="47">
        <f t="shared" si="3"/>
        <v>92.592592592592595</v>
      </c>
      <c r="W22" s="47">
        <f t="shared" si="4"/>
        <v>90.799608398058396</v>
      </c>
      <c r="X22" s="56">
        <v>18</v>
      </c>
    </row>
    <row r="23" spans="1:24" ht="15.5">
      <c r="A23" s="39">
        <v>21</v>
      </c>
      <c r="B23" s="2">
        <v>2023210586</v>
      </c>
      <c r="C23" s="45" t="s">
        <v>258</v>
      </c>
      <c r="D23" s="46" t="s">
        <v>240</v>
      </c>
      <c r="E23" s="47">
        <v>97.613333333333301</v>
      </c>
      <c r="F23" s="47">
        <v>0</v>
      </c>
      <c r="G23" s="47">
        <v>0</v>
      </c>
      <c r="H23" s="47">
        <v>97.613333333333301</v>
      </c>
      <c r="I23" s="47">
        <f t="shared" si="0"/>
        <v>0.88088076043797603</v>
      </c>
      <c r="J23" s="47">
        <f t="shared" si="1"/>
        <v>88.088076043797599</v>
      </c>
      <c r="K23" s="47">
        <v>81.293333333333294</v>
      </c>
      <c r="L23" s="47">
        <v>0</v>
      </c>
      <c r="M23" s="47">
        <v>0</v>
      </c>
      <c r="N23" s="47">
        <v>81.293333333333294</v>
      </c>
      <c r="O23" s="47">
        <f t="shared" si="5"/>
        <v>0.91064560696015795</v>
      </c>
      <c r="P23" s="47">
        <f t="shared" si="6"/>
        <v>91.064560696015803</v>
      </c>
      <c r="Q23" s="47">
        <v>100</v>
      </c>
      <c r="R23" s="47">
        <v>0</v>
      </c>
      <c r="S23" s="47">
        <v>0</v>
      </c>
      <c r="T23" s="47">
        <v>100</v>
      </c>
      <c r="U23" s="47">
        <f t="shared" si="2"/>
        <v>0.92592592592592604</v>
      </c>
      <c r="V23" s="47">
        <f t="shared" si="3"/>
        <v>92.592592592592595</v>
      </c>
      <c r="W23" s="47">
        <f t="shared" si="4"/>
        <v>90.622066955229798</v>
      </c>
      <c r="X23" s="56">
        <v>19</v>
      </c>
    </row>
    <row r="24" spans="1:24" ht="15.5">
      <c r="A24" s="39">
        <v>22</v>
      </c>
      <c r="B24" s="2">
        <v>2023210587</v>
      </c>
      <c r="C24" s="45" t="s">
        <v>259</v>
      </c>
      <c r="D24" s="46" t="s">
        <v>240</v>
      </c>
      <c r="E24" s="47">
        <v>97.566666666666706</v>
      </c>
      <c r="F24" s="47">
        <v>1.5</v>
      </c>
      <c r="G24" s="47">
        <v>0</v>
      </c>
      <c r="H24" s="47">
        <v>99.066666666666706</v>
      </c>
      <c r="I24" s="47">
        <f t="shared" si="0"/>
        <v>0.89399590903621995</v>
      </c>
      <c r="J24" s="47">
        <f t="shared" si="1"/>
        <v>89.399590903621998</v>
      </c>
      <c r="K24" s="47">
        <v>78.423333333333304</v>
      </c>
      <c r="L24" s="47">
        <v>1.875</v>
      </c>
      <c r="M24" s="47">
        <v>0</v>
      </c>
      <c r="N24" s="47">
        <v>80.298333333333304</v>
      </c>
      <c r="O24" s="47">
        <f t="shared" si="5"/>
        <v>0.89949964527090098</v>
      </c>
      <c r="P24" s="47">
        <f t="shared" si="6"/>
        <v>89.949964527090103</v>
      </c>
      <c r="Q24" s="47">
        <v>100</v>
      </c>
      <c r="R24" s="47">
        <v>0</v>
      </c>
      <c r="S24" s="47">
        <v>0</v>
      </c>
      <c r="T24" s="47">
        <v>100</v>
      </c>
      <c r="U24" s="47">
        <f t="shared" si="2"/>
        <v>0.92592592592592604</v>
      </c>
      <c r="V24" s="47">
        <f t="shared" si="3"/>
        <v>92.592592592592595</v>
      </c>
      <c r="W24" s="47">
        <f t="shared" si="4"/>
        <v>90.104152608946706</v>
      </c>
      <c r="X24" s="56">
        <v>20</v>
      </c>
    </row>
    <row r="25" spans="1:24" ht="15.5">
      <c r="A25" s="39">
        <v>23</v>
      </c>
      <c r="B25" s="2">
        <v>2023210591</v>
      </c>
      <c r="C25" s="45" t="s">
        <v>260</v>
      </c>
      <c r="D25" s="46" t="s">
        <v>240</v>
      </c>
      <c r="E25" s="47">
        <v>97.52</v>
      </c>
      <c r="F25" s="47">
        <v>9.65</v>
      </c>
      <c r="G25" s="47">
        <v>0</v>
      </c>
      <c r="H25" s="47">
        <v>107.17</v>
      </c>
      <c r="I25" s="47">
        <f t="shared" si="0"/>
        <v>0.96712188665624199</v>
      </c>
      <c r="J25" s="47">
        <f t="shared" si="1"/>
        <v>96.712188665624197</v>
      </c>
      <c r="K25" s="47">
        <v>78.3888888888889</v>
      </c>
      <c r="L25" s="47">
        <v>0</v>
      </c>
      <c r="M25" s="47">
        <v>0</v>
      </c>
      <c r="N25" s="47">
        <v>78.3888888888889</v>
      </c>
      <c r="O25" s="47">
        <f t="shared" si="5"/>
        <v>0.87811010293367198</v>
      </c>
      <c r="P25" s="47">
        <f t="shared" si="6"/>
        <v>87.811010293367204</v>
      </c>
      <c r="Q25" s="47">
        <v>100</v>
      </c>
      <c r="R25" s="47">
        <v>0</v>
      </c>
      <c r="S25" s="47">
        <v>0</v>
      </c>
      <c r="T25" s="47">
        <v>100</v>
      </c>
      <c r="U25" s="47">
        <f t="shared" si="2"/>
        <v>0.92592592592592604</v>
      </c>
      <c r="V25" s="47">
        <f t="shared" si="3"/>
        <v>92.592592592592595</v>
      </c>
      <c r="W25" s="47">
        <f t="shared" si="4"/>
        <v>90.069404197741093</v>
      </c>
      <c r="X25" s="56">
        <v>21</v>
      </c>
    </row>
    <row r="26" spans="1:24" ht="15.5">
      <c r="A26" s="39">
        <v>24</v>
      </c>
      <c r="B26" s="2">
        <v>2023210601</v>
      </c>
      <c r="C26" s="45" t="s">
        <v>261</v>
      </c>
      <c r="D26" s="46" t="s">
        <v>240</v>
      </c>
      <c r="E26" s="47">
        <v>97.473333333333301</v>
      </c>
      <c r="F26" s="47">
        <v>0</v>
      </c>
      <c r="G26" s="47">
        <v>0</v>
      </c>
      <c r="H26" s="47">
        <v>97.473333333333301</v>
      </c>
      <c r="I26" s="47">
        <f t="shared" si="0"/>
        <v>0.87961737456383304</v>
      </c>
      <c r="J26" s="47">
        <f t="shared" si="1"/>
        <v>87.961737456383304</v>
      </c>
      <c r="K26" s="47">
        <v>80.275555555555599</v>
      </c>
      <c r="L26" s="47">
        <v>0</v>
      </c>
      <c r="M26" s="47">
        <v>0</v>
      </c>
      <c r="N26" s="47">
        <v>80.275555555555599</v>
      </c>
      <c r="O26" s="47">
        <f t="shared" si="5"/>
        <v>0.89924448925233103</v>
      </c>
      <c r="P26" s="47">
        <f t="shared" si="6"/>
        <v>89.924448925233094</v>
      </c>
      <c r="Q26" s="47">
        <v>100</v>
      </c>
      <c r="R26" s="47">
        <v>0</v>
      </c>
      <c r="S26" s="47">
        <v>0</v>
      </c>
      <c r="T26" s="47">
        <v>100</v>
      </c>
      <c r="U26" s="47">
        <f t="shared" si="2"/>
        <v>0.92592592592592604</v>
      </c>
      <c r="V26" s="47">
        <f t="shared" si="3"/>
        <v>92.592592592592595</v>
      </c>
      <c r="W26" s="47">
        <f t="shared" si="4"/>
        <v>89.798720998199101</v>
      </c>
      <c r="X26" s="56">
        <v>22</v>
      </c>
    </row>
    <row r="27" spans="1:24" ht="15.5">
      <c r="A27" s="39">
        <v>25</v>
      </c>
      <c r="B27" s="2">
        <v>2023210602</v>
      </c>
      <c r="C27" s="45" t="s">
        <v>262</v>
      </c>
      <c r="D27" s="46" t="s">
        <v>240</v>
      </c>
      <c r="E27" s="47">
        <v>97.566666666666706</v>
      </c>
      <c r="F27" s="47">
        <v>5.5</v>
      </c>
      <c r="G27" s="47">
        <v>0</v>
      </c>
      <c r="H27" s="47">
        <v>103.066666666667</v>
      </c>
      <c r="I27" s="47">
        <f t="shared" si="0"/>
        <v>0.93009264829744298</v>
      </c>
      <c r="J27" s="47">
        <f t="shared" si="1"/>
        <v>93.009264829744296</v>
      </c>
      <c r="K27" s="47">
        <v>78.643749999999997</v>
      </c>
      <c r="L27" s="47">
        <v>0</v>
      </c>
      <c r="M27" s="47">
        <v>0</v>
      </c>
      <c r="N27" s="47">
        <v>78.643749999999997</v>
      </c>
      <c r="O27" s="47">
        <f t="shared" si="5"/>
        <v>0.880965049848773</v>
      </c>
      <c r="P27" s="47">
        <f t="shared" si="6"/>
        <v>88.096504984877299</v>
      </c>
      <c r="Q27" s="47">
        <v>100</v>
      </c>
      <c r="R27" s="47">
        <v>0</v>
      </c>
      <c r="S27" s="47">
        <v>0</v>
      </c>
      <c r="T27" s="47">
        <v>100</v>
      </c>
      <c r="U27" s="47">
        <f t="shared" si="2"/>
        <v>0.92592592592592604</v>
      </c>
      <c r="V27" s="47">
        <f t="shared" si="3"/>
        <v>92.592592592592595</v>
      </c>
      <c r="W27" s="47">
        <f t="shared" si="4"/>
        <v>89.528665714622306</v>
      </c>
      <c r="X27" s="56">
        <v>23</v>
      </c>
    </row>
    <row r="28" spans="1:24" ht="15.5">
      <c r="A28" s="39">
        <v>26</v>
      </c>
      <c r="B28" s="2">
        <v>2023210605</v>
      </c>
      <c r="C28" s="45" t="s">
        <v>263</v>
      </c>
      <c r="D28" s="46" t="s">
        <v>240</v>
      </c>
      <c r="E28" s="47">
        <v>97.543333333333294</v>
      </c>
      <c r="F28" s="47">
        <v>1.5</v>
      </c>
      <c r="G28" s="47">
        <v>0</v>
      </c>
      <c r="H28" s="47">
        <v>99.043333333333294</v>
      </c>
      <c r="I28" s="47">
        <f t="shared" si="0"/>
        <v>0.89378534472386195</v>
      </c>
      <c r="J28" s="47">
        <f t="shared" si="1"/>
        <v>89.378534472386207</v>
      </c>
      <c r="K28" s="47">
        <v>79.117500000000007</v>
      </c>
      <c r="L28" s="47">
        <v>0</v>
      </c>
      <c r="M28" s="47">
        <v>0</v>
      </c>
      <c r="N28" s="47">
        <v>79.117500000000007</v>
      </c>
      <c r="O28" s="47">
        <f t="shared" si="5"/>
        <v>0.88627198386916095</v>
      </c>
      <c r="P28" s="47">
        <f t="shared" si="6"/>
        <v>88.627198386916106</v>
      </c>
      <c r="Q28" s="47">
        <v>100</v>
      </c>
      <c r="R28" s="47">
        <v>0</v>
      </c>
      <c r="S28" s="47">
        <v>0</v>
      </c>
      <c r="T28" s="47">
        <v>100</v>
      </c>
      <c r="U28" s="47">
        <f t="shared" si="2"/>
        <v>0.92592592592592604</v>
      </c>
      <c r="V28" s="47">
        <f t="shared" si="3"/>
        <v>92.592592592592595</v>
      </c>
      <c r="W28" s="47">
        <f t="shared" si="4"/>
        <v>89.174005024577795</v>
      </c>
      <c r="X28" s="56">
        <v>24</v>
      </c>
    </row>
    <row r="29" spans="1:24" ht="15.5">
      <c r="A29" s="39">
        <v>27</v>
      </c>
      <c r="B29" s="2">
        <v>2023210606</v>
      </c>
      <c r="C29" s="45" t="s">
        <v>264</v>
      </c>
      <c r="D29" s="46" t="s">
        <v>240</v>
      </c>
      <c r="E29" s="47">
        <v>97.566666666666706</v>
      </c>
      <c r="F29" s="47">
        <v>0.75</v>
      </c>
      <c r="G29" s="47">
        <v>0</v>
      </c>
      <c r="H29" s="47">
        <v>98.316666666666706</v>
      </c>
      <c r="I29" s="47">
        <f t="shared" si="0"/>
        <v>0.88722777042474099</v>
      </c>
      <c r="J29" s="47">
        <f t="shared" si="1"/>
        <v>88.722777042474107</v>
      </c>
      <c r="K29" s="47">
        <v>78.181250000000006</v>
      </c>
      <c r="L29" s="47">
        <v>0</v>
      </c>
      <c r="M29" s="47">
        <v>0</v>
      </c>
      <c r="N29" s="47">
        <v>78.181250000000006</v>
      </c>
      <c r="O29" s="47">
        <f t="shared" si="5"/>
        <v>0.87578413800829003</v>
      </c>
      <c r="P29" s="47">
        <f t="shared" si="6"/>
        <v>87.578413800828997</v>
      </c>
      <c r="Q29" s="47">
        <v>100</v>
      </c>
      <c r="R29" s="47">
        <v>0</v>
      </c>
      <c r="S29" s="47">
        <v>0</v>
      </c>
      <c r="T29" s="47">
        <v>100</v>
      </c>
      <c r="U29" s="47">
        <f t="shared" si="2"/>
        <v>0.92592592592592604</v>
      </c>
      <c r="V29" s="47">
        <f t="shared" si="3"/>
        <v>92.592592592592595</v>
      </c>
      <c r="W29" s="47">
        <f t="shared" si="4"/>
        <v>88.3087043283344</v>
      </c>
      <c r="X29" s="56">
        <v>25</v>
      </c>
    </row>
    <row r="30" spans="1:24" ht="15.5">
      <c r="A30" s="39">
        <v>28</v>
      </c>
      <c r="B30" s="2">
        <v>2023210615</v>
      </c>
      <c r="C30" s="45" t="s">
        <v>265</v>
      </c>
      <c r="D30" s="46" t="s">
        <v>240</v>
      </c>
      <c r="E30" s="47">
        <v>97.683333333333294</v>
      </c>
      <c r="F30" s="47">
        <v>9.3000000000000007</v>
      </c>
      <c r="G30" s="47">
        <v>0</v>
      </c>
      <c r="H30" s="47">
        <v>106.98333333333299</v>
      </c>
      <c r="I30" s="47">
        <f t="shared" si="0"/>
        <v>0.96543737215738201</v>
      </c>
      <c r="J30" s="47">
        <f t="shared" si="1"/>
        <v>96.543737215738204</v>
      </c>
      <c r="K30" s="47">
        <v>76.162352941176493</v>
      </c>
      <c r="L30" s="47">
        <v>0</v>
      </c>
      <c r="M30" s="47">
        <v>0</v>
      </c>
      <c r="N30" s="47">
        <v>76.162352941176493</v>
      </c>
      <c r="O30" s="47">
        <f t="shared" si="5"/>
        <v>0.85316851059904197</v>
      </c>
      <c r="P30" s="47">
        <f t="shared" si="6"/>
        <v>85.316851059904195</v>
      </c>
      <c r="Q30" s="47">
        <v>100</v>
      </c>
      <c r="R30" s="47">
        <v>0</v>
      </c>
      <c r="S30" s="47">
        <v>0</v>
      </c>
      <c r="T30" s="47">
        <v>100</v>
      </c>
      <c r="U30" s="47">
        <f t="shared" si="2"/>
        <v>0.92592592592592604</v>
      </c>
      <c r="V30" s="47">
        <f t="shared" si="3"/>
        <v>92.592592592592595</v>
      </c>
      <c r="W30" s="47">
        <f t="shared" si="4"/>
        <v>88.289802444339799</v>
      </c>
      <c r="X30" s="56">
        <v>26</v>
      </c>
    </row>
    <row r="31" spans="1:24" ht="15.5">
      <c r="A31" s="39">
        <v>29</v>
      </c>
      <c r="B31" s="2">
        <v>2023210616</v>
      </c>
      <c r="C31" s="45" t="s">
        <v>266</v>
      </c>
      <c r="D31" s="46" t="s">
        <v>240</v>
      </c>
      <c r="E31" s="47">
        <v>97.52</v>
      </c>
      <c r="F31" s="47">
        <v>4</v>
      </c>
      <c r="G31" s="47">
        <v>0</v>
      </c>
      <c r="H31" s="47">
        <v>101.52</v>
      </c>
      <c r="I31" s="47">
        <f t="shared" si="0"/>
        <v>0.91613524244976796</v>
      </c>
      <c r="J31" s="47">
        <f t="shared" si="1"/>
        <v>91.613524244976801</v>
      </c>
      <c r="K31" s="47">
        <v>75.621052631578905</v>
      </c>
      <c r="L31" s="47">
        <v>0</v>
      </c>
      <c r="M31" s="47">
        <v>0</v>
      </c>
      <c r="N31" s="47">
        <v>75.621052631578905</v>
      </c>
      <c r="O31" s="47">
        <f t="shared" si="5"/>
        <v>0.84710487993255201</v>
      </c>
      <c r="P31" s="47">
        <f t="shared" si="6"/>
        <v>84.7104879932552</v>
      </c>
      <c r="Q31" s="47">
        <v>100</v>
      </c>
      <c r="R31" s="47">
        <v>8</v>
      </c>
      <c r="S31" s="47">
        <v>0</v>
      </c>
      <c r="T31" s="47">
        <v>108</v>
      </c>
      <c r="U31" s="47">
        <f t="shared" si="2"/>
        <v>1</v>
      </c>
      <c r="V31" s="47">
        <f t="shared" si="3"/>
        <v>100</v>
      </c>
      <c r="W31" s="47">
        <f t="shared" si="4"/>
        <v>87.620046444273996</v>
      </c>
      <c r="X31" s="56">
        <v>27</v>
      </c>
    </row>
    <row r="32" spans="1:24" ht="15.5">
      <c r="A32" s="39">
        <v>30</v>
      </c>
      <c r="B32" s="2">
        <v>2023210622</v>
      </c>
      <c r="C32" s="45" t="s">
        <v>267</v>
      </c>
      <c r="D32" s="46" t="s">
        <v>240</v>
      </c>
      <c r="E32" s="47">
        <v>97.496666666666698</v>
      </c>
      <c r="F32" s="47">
        <v>0</v>
      </c>
      <c r="G32" s="47">
        <v>0</v>
      </c>
      <c r="H32" s="47">
        <v>97.496666666666698</v>
      </c>
      <c r="I32" s="47">
        <f t="shared" si="0"/>
        <v>0.87982793887619104</v>
      </c>
      <c r="J32" s="47">
        <f t="shared" si="1"/>
        <v>87.982793887619096</v>
      </c>
      <c r="K32" s="47">
        <v>77.169444444444395</v>
      </c>
      <c r="L32" s="47">
        <v>0</v>
      </c>
      <c r="M32" s="47">
        <v>0</v>
      </c>
      <c r="N32" s="47">
        <v>77.169444444444395</v>
      </c>
      <c r="O32" s="47">
        <f t="shared" si="5"/>
        <v>0.86444992096386697</v>
      </c>
      <c r="P32" s="47">
        <f t="shared" si="6"/>
        <v>86.444992096386699</v>
      </c>
      <c r="Q32" s="47">
        <v>100</v>
      </c>
      <c r="R32" s="47">
        <v>0</v>
      </c>
      <c r="S32" s="47">
        <v>0</v>
      </c>
      <c r="T32" s="47">
        <v>100</v>
      </c>
      <c r="U32" s="47">
        <f t="shared" si="2"/>
        <v>0.92592592592592604</v>
      </c>
      <c r="V32" s="47">
        <f t="shared" si="3"/>
        <v>92.592592592592595</v>
      </c>
      <c r="W32" s="47">
        <f t="shared" si="4"/>
        <v>87.367312504253803</v>
      </c>
      <c r="X32" s="56">
        <v>28</v>
      </c>
    </row>
    <row r="33" spans="1:24" ht="15.5">
      <c r="A33" s="39">
        <v>31</v>
      </c>
      <c r="B33" s="2">
        <v>2023210623</v>
      </c>
      <c r="C33" s="45" t="s">
        <v>268</v>
      </c>
      <c r="D33" s="46" t="s">
        <v>240</v>
      </c>
      <c r="E33" s="47">
        <v>97.543333333333294</v>
      </c>
      <c r="F33" s="47">
        <v>0</v>
      </c>
      <c r="G33" s="47">
        <v>0</v>
      </c>
      <c r="H33" s="47">
        <v>97.543333333333294</v>
      </c>
      <c r="I33" s="47">
        <f t="shared" si="0"/>
        <v>0.88024906750090504</v>
      </c>
      <c r="J33" s="47">
        <f t="shared" si="1"/>
        <v>88.024906750090494</v>
      </c>
      <c r="K33" s="47">
        <v>74.866666666666703</v>
      </c>
      <c r="L33" s="47">
        <v>0</v>
      </c>
      <c r="M33" s="47">
        <v>0</v>
      </c>
      <c r="N33" s="47">
        <v>74.866666666666703</v>
      </c>
      <c r="O33" s="47">
        <f t="shared" si="5"/>
        <v>0.83865426981815505</v>
      </c>
      <c r="P33" s="47">
        <f t="shared" si="6"/>
        <v>83.865426981815503</v>
      </c>
      <c r="Q33" s="47">
        <v>100</v>
      </c>
      <c r="R33" s="47">
        <v>1.3333333333333299</v>
      </c>
      <c r="S33" s="47">
        <v>0</v>
      </c>
      <c r="T33" s="47">
        <v>101.333333333333</v>
      </c>
      <c r="U33" s="47">
        <f t="shared" si="2"/>
        <v>0.938271604938269</v>
      </c>
      <c r="V33" s="47">
        <f t="shared" si="3"/>
        <v>93.827160493826895</v>
      </c>
      <c r="W33" s="47">
        <f t="shared" si="4"/>
        <v>85.693496286671603</v>
      </c>
      <c r="X33" s="56">
        <v>29</v>
      </c>
    </row>
    <row r="34" spans="1:24" ht="15.5">
      <c r="A34" s="39">
        <v>32</v>
      </c>
      <c r="B34" s="2">
        <v>2023210624</v>
      </c>
      <c r="C34" s="45" t="s">
        <v>269</v>
      </c>
      <c r="D34" s="46" t="s">
        <v>240</v>
      </c>
      <c r="E34" s="47">
        <v>97.66</v>
      </c>
      <c r="F34" s="47">
        <v>2</v>
      </c>
      <c r="G34" s="47">
        <v>0</v>
      </c>
      <c r="H34" s="47">
        <v>99.66</v>
      </c>
      <c r="I34" s="47">
        <f t="shared" si="0"/>
        <v>0.89935025869330099</v>
      </c>
      <c r="J34" s="47">
        <f t="shared" si="1"/>
        <v>89.935025869330104</v>
      </c>
      <c r="K34" s="47">
        <v>71.835555555555601</v>
      </c>
      <c r="L34" s="47">
        <v>0</v>
      </c>
      <c r="M34" s="47">
        <v>0</v>
      </c>
      <c r="N34" s="47">
        <v>71.835555555555601</v>
      </c>
      <c r="O34" s="47">
        <f t="shared" si="5"/>
        <v>0.80469984939571604</v>
      </c>
      <c r="P34" s="47">
        <f t="shared" si="6"/>
        <v>80.469984939571603</v>
      </c>
      <c r="Q34" s="47">
        <v>100</v>
      </c>
      <c r="R34" s="47">
        <v>0</v>
      </c>
      <c r="S34" s="47">
        <v>0</v>
      </c>
      <c r="T34" s="47">
        <v>100</v>
      </c>
      <c r="U34" s="47">
        <f t="shared" si="2"/>
        <v>0.92592592592592604</v>
      </c>
      <c r="V34" s="47">
        <f t="shared" si="3"/>
        <v>92.592592592592595</v>
      </c>
      <c r="W34" s="47">
        <f t="shared" si="4"/>
        <v>83.575253890825394</v>
      </c>
      <c r="X34" s="56">
        <v>30</v>
      </c>
    </row>
    <row r="35" spans="1:24" ht="15.5">
      <c r="A35" s="39">
        <v>33</v>
      </c>
      <c r="B35" s="2">
        <v>2023210625</v>
      </c>
      <c r="C35" s="45" t="s">
        <v>270</v>
      </c>
      <c r="D35" s="46" t="s">
        <v>240</v>
      </c>
      <c r="E35" s="47">
        <v>97.45</v>
      </c>
      <c r="F35" s="47">
        <v>0</v>
      </c>
      <c r="G35" s="47">
        <v>30</v>
      </c>
      <c r="H35" s="47">
        <v>67.45</v>
      </c>
      <c r="I35" s="47">
        <f t="shared" si="0"/>
        <v>0.60868126579232495</v>
      </c>
      <c r="J35" s="47">
        <f t="shared" si="1"/>
        <v>60.868126579232502</v>
      </c>
      <c r="K35" s="47">
        <v>73.701250000000002</v>
      </c>
      <c r="L35" s="47">
        <v>0</v>
      </c>
      <c r="M35" s="47">
        <v>0</v>
      </c>
      <c r="N35" s="47">
        <v>73.701250000000002</v>
      </c>
      <c r="O35" s="47">
        <f t="shared" si="5"/>
        <v>0.82559930547776395</v>
      </c>
      <c r="P35" s="47">
        <f t="shared" si="6"/>
        <v>82.559930547776403</v>
      </c>
      <c r="Q35" s="47">
        <v>100</v>
      </c>
      <c r="R35" s="47">
        <v>0</v>
      </c>
      <c r="S35" s="47">
        <v>0</v>
      </c>
      <c r="T35" s="47">
        <v>100</v>
      </c>
      <c r="U35" s="47">
        <f t="shared" si="2"/>
        <v>0.92592592592592604</v>
      </c>
      <c r="V35" s="47">
        <f t="shared" si="3"/>
        <v>92.592592592592595</v>
      </c>
      <c r="W35" s="47">
        <f t="shared" si="4"/>
        <v>79.224835958549207</v>
      </c>
      <c r="X35" s="56">
        <v>31</v>
      </c>
    </row>
    <row r="36" spans="1:24">
      <c r="H36" s="1"/>
    </row>
    <row r="37" spans="1:24">
      <c r="H37" s="1"/>
    </row>
    <row r="38" spans="1:24">
      <c r="H38" s="1"/>
    </row>
    <row r="39" spans="1:24">
      <c r="H39" s="1"/>
    </row>
    <row r="40" spans="1:24">
      <c r="H40" s="1"/>
    </row>
    <row r="41" spans="1:24">
      <c r="H41" s="1"/>
    </row>
    <row r="42" spans="1:24">
      <c r="H42" s="1"/>
    </row>
    <row r="43" spans="1:24">
      <c r="H43" s="1"/>
    </row>
    <row r="44" spans="1:24">
      <c r="H44" s="1"/>
    </row>
  </sheetData>
  <autoFilter ref="B1:X35" xr:uid="{00000000-0009-0000-0000-000005000000}">
    <sortState xmlns:xlrd2="http://schemas.microsoft.com/office/spreadsheetml/2017/richdata2" ref="B3:X35">
      <sortCondition descending="1" ref="W1"/>
    </sortState>
  </autoFilter>
  <mergeCells count="10">
    <mergeCell ref="W1:W2"/>
    <mergeCell ref="X1:X2"/>
    <mergeCell ref="Y1:Y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6"/>
  <sheetViews>
    <sheetView tabSelected="1" topLeftCell="L1" workbookViewId="0">
      <selection activeCell="A8" sqref="A8:XFD8"/>
    </sheetView>
  </sheetViews>
  <sheetFormatPr defaultColWidth="9" defaultRowHeight="14"/>
  <cols>
    <col min="1" max="1" width="9" style="15"/>
    <col min="2" max="2" width="11.58203125" style="15" customWidth="1"/>
    <col min="3" max="8" width="9" style="15"/>
    <col min="9" max="10" width="12.9140625" style="15"/>
    <col min="11" max="11" width="12.6640625" style="15"/>
    <col min="12" max="13" width="9" style="15"/>
    <col min="14" max="14" width="12.6640625" style="15"/>
    <col min="15" max="16" width="12.9140625" style="15"/>
    <col min="17" max="17" width="9" style="15"/>
    <col min="18" max="18" width="12.6640625" style="15"/>
    <col min="19" max="19" width="9" style="15"/>
    <col min="20" max="20" width="12.6640625" style="15"/>
    <col min="21" max="23" width="12.9140625" style="15"/>
    <col min="24" max="16384" width="9" style="15"/>
  </cols>
  <sheetData>
    <row r="1" spans="1:24">
      <c r="A1" s="81" t="s">
        <v>12</v>
      </c>
      <c r="B1" s="81" t="s">
        <v>13</v>
      </c>
      <c r="C1" s="81" t="s">
        <v>14</v>
      </c>
      <c r="D1" s="81" t="s">
        <v>15</v>
      </c>
      <c r="E1" s="81" t="s">
        <v>203</v>
      </c>
      <c r="F1" s="81"/>
      <c r="G1" s="81"/>
      <c r="H1" s="81"/>
      <c r="I1" s="81"/>
      <c r="J1" s="81"/>
      <c r="K1" s="81" t="s">
        <v>204</v>
      </c>
      <c r="L1" s="81"/>
      <c r="M1" s="81"/>
      <c r="N1" s="81"/>
      <c r="O1" s="81"/>
      <c r="P1" s="81"/>
      <c r="Q1" s="81" t="s">
        <v>205</v>
      </c>
      <c r="R1" s="81"/>
      <c r="S1" s="81"/>
      <c r="T1" s="81"/>
      <c r="U1" s="81"/>
      <c r="V1" s="81"/>
      <c r="W1" s="81" t="s">
        <v>19</v>
      </c>
      <c r="X1" s="81" t="s">
        <v>20</v>
      </c>
    </row>
    <row r="2" spans="1:24">
      <c r="A2" s="81"/>
      <c r="B2" s="81"/>
      <c r="C2" s="81"/>
      <c r="D2" s="81"/>
      <c r="E2" s="2" t="s">
        <v>21</v>
      </c>
      <c r="F2" s="2" t="s">
        <v>22</v>
      </c>
      <c r="G2" s="2" t="s">
        <v>23</v>
      </c>
      <c r="H2" s="2" t="s">
        <v>24</v>
      </c>
      <c r="I2" s="35" t="s">
        <v>25</v>
      </c>
      <c r="J2" s="2" t="s">
        <v>26</v>
      </c>
      <c r="K2" s="2" t="s">
        <v>21</v>
      </c>
      <c r="L2" s="2" t="s">
        <v>22</v>
      </c>
      <c r="M2" s="2" t="s">
        <v>23</v>
      </c>
      <c r="N2" s="2" t="s">
        <v>27</v>
      </c>
      <c r="O2" s="35" t="s">
        <v>28</v>
      </c>
      <c r="P2" s="2" t="s">
        <v>29</v>
      </c>
      <c r="Q2" s="2" t="s">
        <v>21</v>
      </c>
      <c r="R2" s="2" t="s">
        <v>22</v>
      </c>
      <c r="S2" s="2" t="s">
        <v>23</v>
      </c>
      <c r="T2" s="2" t="s">
        <v>30</v>
      </c>
      <c r="U2" s="35" t="s">
        <v>31</v>
      </c>
      <c r="V2" s="35" t="s">
        <v>32</v>
      </c>
      <c r="W2" s="81"/>
      <c r="X2" s="81"/>
    </row>
    <row r="3" spans="1:24">
      <c r="A3" s="2">
        <v>1</v>
      </c>
      <c r="B3" s="2">
        <v>2023215372</v>
      </c>
      <c r="C3" s="9" t="s">
        <v>271</v>
      </c>
      <c r="D3" s="2" t="s">
        <v>272</v>
      </c>
      <c r="E3" s="9">
        <v>97.8</v>
      </c>
      <c r="F3" s="9">
        <v>8</v>
      </c>
      <c r="G3" s="9">
        <v>0</v>
      </c>
      <c r="H3" s="9">
        <v>105.8</v>
      </c>
      <c r="I3" s="34">
        <v>1</v>
      </c>
      <c r="J3" s="9">
        <v>100</v>
      </c>
      <c r="K3" s="9">
        <v>77.744444444444397</v>
      </c>
      <c r="L3" s="9">
        <v>9.17</v>
      </c>
      <c r="M3" s="9">
        <v>0</v>
      </c>
      <c r="N3" s="9">
        <v>86.914444444444399</v>
      </c>
      <c r="O3" s="34">
        <f>N3/87.8441176470588</f>
        <v>0.98941678478290773</v>
      </c>
      <c r="P3" s="9">
        <v>98.941678478290797</v>
      </c>
      <c r="Q3" s="9">
        <v>100</v>
      </c>
      <c r="R3" s="9">
        <v>4.6666666670000003</v>
      </c>
      <c r="S3" s="9">
        <v>0</v>
      </c>
      <c r="T3" s="9">
        <v>104.666666667</v>
      </c>
      <c r="U3" s="34">
        <f>T3/111.4</f>
        <v>0.93955715140933571</v>
      </c>
      <c r="V3" s="36">
        <v>93.955715140933606</v>
      </c>
      <c r="W3" s="9">
        <f>J3*0.2+P3*0.7+V3*0.1</f>
        <v>98.654746448896915</v>
      </c>
      <c r="X3" s="37">
        <v>1</v>
      </c>
    </row>
    <row r="4" spans="1:24">
      <c r="A4" s="2">
        <v>2</v>
      </c>
      <c r="B4" s="2">
        <v>2023215361</v>
      </c>
      <c r="C4" s="9" t="s">
        <v>273</v>
      </c>
      <c r="D4" s="2" t="s">
        <v>272</v>
      </c>
      <c r="E4" s="9">
        <v>97.8</v>
      </c>
      <c r="F4" s="9">
        <v>5</v>
      </c>
      <c r="G4" s="9">
        <v>0</v>
      </c>
      <c r="H4" s="9">
        <v>102.8</v>
      </c>
      <c r="I4" s="34">
        <f>H4/105.8</f>
        <v>0.97164461247637046</v>
      </c>
      <c r="J4" s="9">
        <v>97.164461247637007</v>
      </c>
      <c r="K4" s="9">
        <v>85.652941176470605</v>
      </c>
      <c r="L4" s="9">
        <v>0</v>
      </c>
      <c r="M4" s="9">
        <v>0</v>
      </c>
      <c r="N4" s="9">
        <v>85.652941176470605</v>
      </c>
      <c r="O4" s="34">
        <f t="shared" ref="O4:O26" si="0">N4/87.8441176470588</f>
        <v>0.97505608196337146</v>
      </c>
      <c r="P4" s="9">
        <v>97.505608196337107</v>
      </c>
      <c r="Q4" s="9">
        <v>100</v>
      </c>
      <c r="R4" s="9">
        <v>11.4</v>
      </c>
      <c r="S4" s="9">
        <v>0</v>
      </c>
      <c r="T4" s="9">
        <v>111.4</v>
      </c>
      <c r="U4" s="34">
        <f t="shared" ref="U4:U26" si="1">T4/111.4</f>
        <v>1</v>
      </c>
      <c r="V4" s="36">
        <v>100</v>
      </c>
      <c r="W4" s="9">
        <f t="shared" ref="W4:W26" si="2">J4*0.2+P4*0.7+V4*0.1</f>
        <v>97.686817986963362</v>
      </c>
      <c r="X4" s="37">
        <v>2</v>
      </c>
    </row>
    <row r="5" spans="1:24">
      <c r="A5" s="2">
        <v>3</v>
      </c>
      <c r="B5" s="2">
        <v>2023215306</v>
      </c>
      <c r="C5" s="9" t="s">
        <v>274</v>
      </c>
      <c r="D5" s="2" t="s">
        <v>272</v>
      </c>
      <c r="E5" s="9">
        <v>97.8</v>
      </c>
      <c r="F5" s="9">
        <v>0.5</v>
      </c>
      <c r="G5" s="9">
        <v>0</v>
      </c>
      <c r="H5" s="9">
        <v>98.3</v>
      </c>
      <c r="I5" s="34">
        <f t="shared" ref="I5:I26" si="3">H5/105.8</f>
        <v>0.92911153119092627</v>
      </c>
      <c r="J5" s="9">
        <v>92.911153119092603</v>
      </c>
      <c r="K5" s="9">
        <v>87.844117647058795</v>
      </c>
      <c r="L5" s="9">
        <v>0</v>
      </c>
      <c r="M5" s="9">
        <v>0</v>
      </c>
      <c r="N5" s="9">
        <v>87.844117647058795</v>
      </c>
      <c r="O5" s="34">
        <f t="shared" si="0"/>
        <v>1</v>
      </c>
      <c r="P5" s="9">
        <v>100</v>
      </c>
      <c r="Q5" s="9">
        <v>100</v>
      </c>
      <c r="R5" s="9">
        <v>0</v>
      </c>
      <c r="S5" s="9">
        <v>0</v>
      </c>
      <c r="T5" s="9">
        <v>100</v>
      </c>
      <c r="U5" s="34">
        <f t="shared" si="1"/>
        <v>0.89766606822262118</v>
      </c>
      <c r="V5" s="36">
        <v>89.766606822262105</v>
      </c>
      <c r="W5" s="9">
        <f t="shared" si="2"/>
        <v>97.558891306044728</v>
      </c>
      <c r="X5" s="37">
        <v>3</v>
      </c>
    </row>
    <row r="6" spans="1:24">
      <c r="A6" s="2">
        <v>4</v>
      </c>
      <c r="B6" s="2">
        <v>2023215386</v>
      </c>
      <c r="C6" s="9" t="s">
        <v>275</v>
      </c>
      <c r="D6" s="2" t="s">
        <v>272</v>
      </c>
      <c r="E6" s="9">
        <v>97.8</v>
      </c>
      <c r="F6" s="9">
        <v>0</v>
      </c>
      <c r="G6" s="9">
        <v>0</v>
      </c>
      <c r="H6" s="9">
        <v>97.8</v>
      </c>
      <c r="I6" s="34">
        <f t="shared" si="3"/>
        <v>0.92438563327032131</v>
      </c>
      <c r="J6" s="9">
        <v>92.438563327032099</v>
      </c>
      <c r="K6" s="9">
        <v>83.582352941176495</v>
      </c>
      <c r="L6" s="9">
        <v>0</v>
      </c>
      <c r="M6" s="9">
        <v>0</v>
      </c>
      <c r="N6" s="9">
        <v>83.582352941176495</v>
      </c>
      <c r="O6" s="34">
        <f t="shared" si="0"/>
        <v>0.9514849164629865</v>
      </c>
      <c r="P6" s="9">
        <v>95.148491646298595</v>
      </c>
      <c r="Q6" s="9">
        <v>100</v>
      </c>
      <c r="R6" s="9">
        <v>0</v>
      </c>
      <c r="S6" s="9">
        <v>0</v>
      </c>
      <c r="T6" s="9">
        <v>100</v>
      </c>
      <c r="U6" s="34">
        <f t="shared" si="1"/>
        <v>0.89766606822262118</v>
      </c>
      <c r="V6" s="36">
        <v>89.766606822262105</v>
      </c>
      <c r="W6" s="9">
        <f t="shared" si="2"/>
        <v>94.068317500041644</v>
      </c>
      <c r="X6" s="37">
        <v>4</v>
      </c>
    </row>
    <row r="7" spans="1:24">
      <c r="A7" s="2">
        <v>5</v>
      </c>
      <c r="B7" s="2">
        <v>2023215318</v>
      </c>
      <c r="C7" s="34" t="s">
        <v>277</v>
      </c>
      <c r="D7" s="2" t="s">
        <v>272</v>
      </c>
      <c r="E7" s="34">
        <v>97.8</v>
      </c>
      <c r="F7" s="34">
        <v>1</v>
      </c>
      <c r="G7" s="34">
        <v>0</v>
      </c>
      <c r="H7" s="34">
        <v>98.8</v>
      </c>
      <c r="I7" s="34">
        <f>H7/105.8</f>
        <v>0.93383742911153123</v>
      </c>
      <c r="J7" s="34">
        <v>93.383742911153107</v>
      </c>
      <c r="K7" s="34">
        <v>82.756862745098005</v>
      </c>
      <c r="L7" s="34">
        <v>0</v>
      </c>
      <c r="M7" s="34">
        <v>0</v>
      </c>
      <c r="N7" s="34">
        <v>82.756862745098005</v>
      </c>
      <c r="O7" s="34">
        <f>N7/87.8441176470588</f>
        <v>0.94208769991406338</v>
      </c>
      <c r="P7" s="34">
        <v>94.208769991406399</v>
      </c>
      <c r="Q7" s="34">
        <v>100</v>
      </c>
      <c r="R7" s="34">
        <v>0</v>
      </c>
      <c r="S7" s="34">
        <v>0</v>
      </c>
      <c r="T7" s="34">
        <v>100</v>
      </c>
      <c r="U7" s="34">
        <f>T7/111.4</f>
        <v>0.89766606822262118</v>
      </c>
      <c r="V7" s="36">
        <v>89.766606822262105</v>
      </c>
      <c r="W7" s="9">
        <f>J7*0.2+P7*0.7+V7*0.1</f>
        <v>93.599548258441317</v>
      </c>
      <c r="X7" s="37">
        <v>5</v>
      </c>
    </row>
    <row r="8" spans="1:24">
      <c r="A8" s="2">
        <v>6</v>
      </c>
      <c r="B8" s="2">
        <v>2023215363</v>
      </c>
      <c r="C8" s="9" t="s">
        <v>276</v>
      </c>
      <c r="D8" s="2" t="s">
        <v>272</v>
      </c>
      <c r="E8" s="9">
        <v>97.8</v>
      </c>
      <c r="F8" s="9">
        <v>3.5</v>
      </c>
      <c r="G8" s="9">
        <v>0</v>
      </c>
      <c r="H8" s="9">
        <v>101.3</v>
      </c>
      <c r="I8" s="34">
        <f>H8/105.8</f>
        <v>0.9574669187145558</v>
      </c>
      <c r="J8" s="9">
        <v>95.746691871455596</v>
      </c>
      <c r="K8" s="9">
        <v>82.058333333333294</v>
      </c>
      <c r="L8" s="9">
        <v>0</v>
      </c>
      <c r="M8" s="9">
        <v>0</v>
      </c>
      <c r="N8" s="9">
        <v>82.058333333333294</v>
      </c>
      <c r="O8" s="34">
        <f>N8/87.8441176470588</f>
        <v>0.93413577973460105</v>
      </c>
      <c r="P8" s="9">
        <v>93.413577973460093</v>
      </c>
      <c r="Q8" s="9">
        <v>100</v>
      </c>
      <c r="R8" s="9">
        <v>0</v>
      </c>
      <c r="S8" s="9">
        <v>0</v>
      </c>
      <c r="T8" s="9">
        <v>100</v>
      </c>
      <c r="U8" s="34">
        <f>T8/111.4</f>
        <v>0.89766606822262118</v>
      </c>
      <c r="V8" s="36">
        <v>89.766606822262105</v>
      </c>
      <c r="W8" s="9">
        <f>J8*0.2+P8*0.7+V8*0.1</f>
        <v>93.515503637939389</v>
      </c>
      <c r="X8" s="37">
        <v>6</v>
      </c>
    </row>
    <row r="9" spans="1:24">
      <c r="A9" s="2">
        <v>7</v>
      </c>
      <c r="B9" s="2">
        <v>2023215380</v>
      </c>
      <c r="C9" s="9" t="s">
        <v>278</v>
      </c>
      <c r="D9" s="2" t="s">
        <v>272</v>
      </c>
      <c r="E9" s="9">
        <v>97.8</v>
      </c>
      <c r="F9" s="9">
        <v>1.25</v>
      </c>
      <c r="G9" s="9">
        <v>0</v>
      </c>
      <c r="H9" s="9">
        <v>99.05</v>
      </c>
      <c r="I9" s="34">
        <f t="shared" si="3"/>
        <v>0.93620037807183365</v>
      </c>
      <c r="J9" s="9">
        <v>93.620037807183394</v>
      </c>
      <c r="K9" s="9">
        <v>81.622222222222206</v>
      </c>
      <c r="L9" s="9">
        <v>0.83</v>
      </c>
      <c r="M9" s="9">
        <v>0</v>
      </c>
      <c r="N9" s="9">
        <v>82.452222222222204</v>
      </c>
      <c r="O9" s="34">
        <f t="shared" si="0"/>
        <v>0.9386197326666742</v>
      </c>
      <c r="P9" s="9">
        <v>93.861973266667405</v>
      </c>
      <c r="Q9" s="9">
        <v>100</v>
      </c>
      <c r="R9" s="9">
        <v>0</v>
      </c>
      <c r="S9" s="9">
        <v>0</v>
      </c>
      <c r="T9" s="9">
        <v>100</v>
      </c>
      <c r="U9" s="34">
        <f t="shared" si="1"/>
        <v>0.89766606822262118</v>
      </c>
      <c r="V9" s="36">
        <v>89.766606822262105</v>
      </c>
      <c r="W9" s="9">
        <f t="shared" si="2"/>
        <v>93.40404953033007</v>
      </c>
      <c r="X9" s="37">
        <v>7</v>
      </c>
    </row>
    <row r="10" spans="1:24">
      <c r="A10" s="2">
        <v>8</v>
      </c>
      <c r="B10" s="2">
        <v>2023215346</v>
      </c>
      <c r="C10" s="34" t="s">
        <v>279</v>
      </c>
      <c r="D10" s="2" t="s">
        <v>272</v>
      </c>
      <c r="E10" s="34">
        <v>97.8</v>
      </c>
      <c r="F10" s="34">
        <v>4.25</v>
      </c>
      <c r="G10" s="34">
        <v>0</v>
      </c>
      <c r="H10" s="34">
        <v>102.05</v>
      </c>
      <c r="I10" s="34">
        <f t="shared" si="3"/>
        <v>0.96455576559546319</v>
      </c>
      <c r="J10" s="34">
        <v>96.455576559546301</v>
      </c>
      <c r="K10" s="34">
        <v>81.3854166666667</v>
      </c>
      <c r="L10" s="34">
        <v>0</v>
      </c>
      <c r="M10" s="34">
        <v>0</v>
      </c>
      <c r="N10" s="34">
        <v>81.3854166666667</v>
      </c>
      <c r="O10" s="34">
        <f t="shared" si="0"/>
        <v>0.92647542996171983</v>
      </c>
      <c r="P10" s="34">
        <v>92.647542996171893</v>
      </c>
      <c r="Q10" s="34">
        <v>100</v>
      </c>
      <c r="R10" s="34">
        <v>0</v>
      </c>
      <c r="S10" s="34">
        <v>0</v>
      </c>
      <c r="T10" s="34">
        <v>100</v>
      </c>
      <c r="U10" s="34">
        <f t="shared" si="1"/>
        <v>0.89766606822262118</v>
      </c>
      <c r="V10" s="36">
        <v>89.766606822262105</v>
      </c>
      <c r="W10" s="9">
        <f t="shared" si="2"/>
        <v>93.121056091455799</v>
      </c>
      <c r="X10" s="37">
        <v>8</v>
      </c>
    </row>
    <row r="11" spans="1:24">
      <c r="A11" s="2">
        <v>9</v>
      </c>
      <c r="B11" s="2">
        <v>2023215379</v>
      </c>
      <c r="C11" s="9" t="s">
        <v>280</v>
      </c>
      <c r="D11" s="2" t="s">
        <v>272</v>
      </c>
      <c r="E11" s="9">
        <v>97.8</v>
      </c>
      <c r="F11" s="9">
        <v>4.5</v>
      </c>
      <c r="G11" s="9">
        <v>0</v>
      </c>
      <c r="H11" s="9">
        <v>102.3</v>
      </c>
      <c r="I11" s="34">
        <f t="shared" si="3"/>
        <v>0.96691871455576561</v>
      </c>
      <c r="J11" s="9">
        <v>96.691871455576603</v>
      </c>
      <c r="K11" s="9">
        <v>79.233333333333306</v>
      </c>
      <c r="L11" s="9">
        <v>0</v>
      </c>
      <c r="M11" s="9">
        <v>0</v>
      </c>
      <c r="N11" s="9">
        <v>79.233333333333306</v>
      </c>
      <c r="O11" s="34">
        <f t="shared" si="0"/>
        <v>0.90197654044039688</v>
      </c>
      <c r="P11" s="9">
        <v>90.197654044039695</v>
      </c>
      <c r="Q11" s="9">
        <v>100</v>
      </c>
      <c r="R11" s="9">
        <v>11.333333333000001</v>
      </c>
      <c r="S11" s="9">
        <v>0</v>
      </c>
      <c r="T11" s="9">
        <v>111.333333333</v>
      </c>
      <c r="U11" s="34">
        <f t="shared" si="1"/>
        <v>0.99940155595152602</v>
      </c>
      <c r="V11" s="36">
        <v>99.940155595152603</v>
      </c>
      <c r="W11" s="9">
        <f t="shared" si="2"/>
        <v>92.470747681458363</v>
      </c>
      <c r="X11" s="37">
        <v>9</v>
      </c>
    </row>
    <row r="12" spans="1:24">
      <c r="A12" s="2">
        <v>10</v>
      </c>
      <c r="B12" s="2">
        <v>2023215331</v>
      </c>
      <c r="C12" s="9" t="s">
        <v>281</v>
      </c>
      <c r="D12" s="2" t="s">
        <v>272</v>
      </c>
      <c r="E12" s="9">
        <v>97.8</v>
      </c>
      <c r="F12" s="9">
        <v>6.5</v>
      </c>
      <c r="G12" s="9">
        <v>0</v>
      </c>
      <c r="H12" s="13">
        <v>104.3</v>
      </c>
      <c r="I12" s="34">
        <f t="shared" si="3"/>
        <v>0.98582230623818523</v>
      </c>
      <c r="J12" s="9">
        <v>98.582230623818504</v>
      </c>
      <c r="K12" s="9">
        <v>79.397222222222197</v>
      </c>
      <c r="L12" s="9">
        <v>0</v>
      </c>
      <c r="M12" s="9">
        <v>0</v>
      </c>
      <c r="N12" s="9">
        <v>79.397222222222197</v>
      </c>
      <c r="O12" s="34">
        <f t="shared" si="0"/>
        <v>0.90384221902285322</v>
      </c>
      <c r="P12" s="9">
        <v>90.384221902285304</v>
      </c>
      <c r="Q12" s="9">
        <v>100</v>
      </c>
      <c r="R12" s="9">
        <v>5.3333333329999997</v>
      </c>
      <c r="S12" s="9">
        <v>0</v>
      </c>
      <c r="T12" s="9">
        <v>105.333333333</v>
      </c>
      <c r="U12" s="34">
        <f t="shared" si="1"/>
        <v>0.94554159185816866</v>
      </c>
      <c r="V12" s="36">
        <v>94.5541591858169</v>
      </c>
      <c r="W12" s="9">
        <f t="shared" si="2"/>
        <v>92.440817374945098</v>
      </c>
      <c r="X12" s="37">
        <v>10</v>
      </c>
    </row>
    <row r="13" spans="1:24">
      <c r="A13" s="2">
        <v>11</v>
      </c>
      <c r="B13" s="9">
        <v>2023215323</v>
      </c>
      <c r="C13" s="9" t="s">
        <v>282</v>
      </c>
      <c r="D13" s="2" t="s">
        <v>272</v>
      </c>
      <c r="E13" s="9">
        <v>97.8</v>
      </c>
      <c r="F13" s="9">
        <v>4.4000000000000004</v>
      </c>
      <c r="G13" s="9">
        <v>0</v>
      </c>
      <c r="H13" s="9">
        <v>102.2</v>
      </c>
      <c r="I13" s="34">
        <f t="shared" si="3"/>
        <v>0.96597353497164462</v>
      </c>
      <c r="J13" s="9">
        <v>96.597353497164505</v>
      </c>
      <c r="K13" s="9">
        <v>78.558333333333294</v>
      </c>
      <c r="L13" s="9">
        <v>0</v>
      </c>
      <c r="M13" s="9">
        <v>0</v>
      </c>
      <c r="N13" s="9">
        <v>78.558333333333294</v>
      </c>
      <c r="O13" s="34">
        <f t="shared" si="0"/>
        <v>0.89429247441434789</v>
      </c>
      <c r="P13" s="9">
        <v>89.429247441434796</v>
      </c>
      <c r="Q13" s="9">
        <v>100</v>
      </c>
      <c r="R13" s="9">
        <v>0</v>
      </c>
      <c r="S13" s="9">
        <v>0</v>
      </c>
      <c r="T13" s="9">
        <v>100</v>
      </c>
      <c r="U13" s="34">
        <f t="shared" si="1"/>
        <v>0.89766606822262118</v>
      </c>
      <c r="V13" s="36">
        <v>89.766606822262105</v>
      </c>
      <c r="W13" s="9">
        <f t="shared" si="2"/>
        <v>90.896604590663472</v>
      </c>
      <c r="X13" s="37">
        <v>11</v>
      </c>
    </row>
    <row r="14" spans="1:24">
      <c r="A14" s="2">
        <v>12</v>
      </c>
      <c r="B14" s="9">
        <v>2023215317</v>
      </c>
      <c r="C14" s="9" t="s">
        <v>283</v>
      </c>
      <c r="D14" s="2" t="s">
        <v>272</v>
      </c>
      <c r="E14" s="9">
        <v>97.8</v>
      </c>
      <c r="F14" s="9">
        <v>0</v>
      </c>
      <c r="G14" s="9">
        <v>0</v>
      </c>
      <c r="H14" s="9">
        <v>97.8</v>
      </c>
      <c r="I14" s="34">
        <f t="shared" si="3"/>
        <v>0.92438563327032131</v>
      </c>
      <c r="J14" s="9">
        <v>92.438563327032099</v>
      </c>
      <c r="K14" s="9">
        <v>79.538235294117598</v>
      </c>
      <c r="L14" s="9">
        <v>0</v>
      </c>
      <c r="M14" s="9">
        <v>0</v>
      </c>
      <c r="N14" s="9">
        <v>79.538235294117598</v>
      </c>
      <c r="O14" s="34">
        <f t="shared" si="0"/>
        <v>0.90544748384504614</v>
      </c>
      <c r="P14" s="9">
        <v>90.544748384504601</v>
      </c>
      <c r="Q14" s="9">
        <v>100</v>
      </c>
      <c r="R14" s="9">
        <v>0</v>
      </c>
      <c r="S14" s="9">
        <v>0</v>
      </c>
      <c r="T14" s="9">
        <v>100</v>
      </c>
      <c r="U14" s="34">
        <f t="shared" si="1"/>
        <v>0.89766606822262118</v>
      </c>
      <c r="V14" s="36">
        <v>89.766606822262105</v>
      </c>
      <c r="W14" s="9">
        <f t="shared" si="2"/>
        <v>90.845697216785837</v>
      </c>
      <c r="X14" s="37">
        <v>12</v>
      </c>
    </row>
    <row r="15" spans="1:24">
      <c r="A15" s="2">
        <v>13</v>
      </c>
      <c r="B15" s="9">
        <v>2023215387</v>
      </c>
      <c r="C15" s="9" t="s">
        <v>284</v>
      </c>
      <c r="D15" s="2" t="s">
        <v>272</v>
      </c>
      <c r="E15" s="9">
        <v>97.8</v>
      </c>
      <c r="F15" s="9">
        <v>2</v>
      </c>
      <c r="G15" s="9">
        <v>0</v>
      </c>
      <c r="H15" s="9">
        <v>99.8</v>
      </c>
      <c r="I15" s="34">
        <f t="shared" si="3"/>
        <v>0.94328922495274103</v>
      </c>
      <c r="J15" s="9">
        <v>94.328922495274099</v>
      </c>
      <c r="K15" s="9">
        <v>79.000840336134402</v>
      </c>
      <c r="L15" s="9">
        <v>0</v>
      </c>
      <c r="M15" s="9">
        <v>0</v>
      </c>
      <c r="N15" s="9">
        <v>79.000840336134402</v>
      </c>
      <c r="O15" s="34">
        <f t="shared" si="0"/>
        <v>0.89932988630547783</v>
      </c>
      <c r="P15" s="9">
        <v>89.932988630547797</v>
      </c>
      <c r="Q15" s="9">
        <v>100</v>
      </c>
      <c r="R15" s="9">
        <v>0</v>
      </c>
      <c r="S15" s="9">
        <v>0</v>
      </c>
      <c r="T15" s="9">
        <v>100</v>
      </c>
      <c r="U15" s="34">
        <f t="shared" si="1"/>
        <v>0.89766606822262118</v>
      </c>
      <c r="V15" s="36">
        <v>89.766606822262105</v>
      </c>
      <c r="W15" s="9">
        <f t="shared" si="2"/>
        <v>90.795537222664493</v>
      </c>
      <c r="X15" s="37">
        <v>13</v>
      </c>
    </row>
    <row r="16" spans="1:24">
      <c r="A16" s="2">
        <v>14</v>
      </c>
      <c r="B16" s="9">
        <v>2023215329</v>
      </c>
      <c r="C16" s="9" t="s">
        <v>285</v>
      </c>
      <c r="D16" s="2" t="s">
        <v>272</v>
      </c>
      <c r="E16" s="9">
        <v>97.8</v>
      </c>
      <c r="F16" s="9">
        <v>0</v>
      </c>
      <c r="G16" s="9">
        <v>0</v>
      </c>
      <c r="H16" s="9">
        <v>97.8</v>
      </c>
      <c r="I16" s="34">
        <f t="shared" si="3"/>
        <v>0.92438563327032131</v>
      </c>
      <c r="J16" s="9">
        <v>92.438563327032099</v>
      </c>
      <c r="K16" s="9">
        <v>79.112499999999997</v>
      </c>
      <c r="L16" s="9">
        <v>0</v>
      </c>
      <c r="M16" s="9">
        <v>0</v>
      </c>
      <c r="N16" s="9">
        <v>79.112499999999997</v>
      </c>
      <c r="O16" s="34">
        <f t="shared" si="0"/>
        <v>0.90060099775672176</v>
      </c>
      <c r="P16" s="9">
        <v>90.0600997756721</v>
      </c>
      <c r="Q16" s="9">
        <v>100</v>
      </c>
      <c r="R16" s="9">
        <v>0</v>
      </c>
      <c r="S16" s="9">
        <v>0</v>
      </c>
      <c r="T16" s="9">
        <v>100</v>
      </c>
      <c r="U16" s="34">
        <f t="shared" si="1"/>
        <v>0.89766606822262118</v>
      </c>
      <c r="V16" s="36">
        <v>89.766606822262105</v>
      </c>
      <c r="W16" s="9">
        <f t="shared" si="2"/>
        <v>90.506443190603093</v>
      </c>
      <c r="X16" s="37">
        <v>14</v>
      </c>
    </row>
    <row r="17" spans="1:24">
      <c r="A17" s="2">
        <v>15</v>
      </c>
      <c r="B17" s="9">
        <v>2023215360</v>
      </c>
      <c r="C17" s="9" t="s">
        <v>286</v>
      </c>
      <c r="D17" s="2" t="s">
        <v>272</v>
      </c>
      <c r="E17" s="9">
        <v>97.8</v>
      </c>
      <c r="F17" s="9">
        <v>4.5</v>
      </c>
      <c r="G17" s="9">
        <v>0</v>
      </c>
      <c r="H17" s="9">
        <v>102.3</v>
      </c>
      <c r="I17" s="34">
        <f t="shared" si="3"/>
        <v>0.96691871455576561</v>
      </c>
      <c r="J17" s="9">
        <v>96.691871455576603</v>
      </c>
      <c r="K17" s="9">
        <v>76.030357142857099</v>
      </c>
      <c r="L17" s="9">
        <v>0</v>
      </c>
      <c r="M17" s="9">
        <v>0</v>
      </c>
      <c r="N17" s="9">
        <v>76.030357142857099</v>
      </c>
      <c r="O17" s="34">
        <f t="shared" si="0"/>
        <v>0.8655144952144983</v>
      </c>
      <c r="P17" s="9">
        <v>86.551449521449896</v>
      </c>
      <c r="Q17" s="9">
        <v>100</v>
      </c>
      <c r="R17" s="9">
        <v>8</v>
      </c>
      <c r="S17" s="9">
        <v>0</v>
      </c>
      <c r="T17" s="9">
        <v>108</v>
      </c>
      <c r="U17" s="34">
        <f t="shared" si="1"/>
        <v>0.96947935368043081</v>
      </c>
      <c r="V17" s="36">
        <v>96.947935368043105</v>
      </c>
      <c r="W17" s="9">
        <f t="shared" si="2"/>
        <v>89.619182492934556</v>
      </c>
      <c r="X17" s="37">
        <v>15</v>
      </c>
    </row>
    <row r="18" spans="1:24">
      <c r="A18" s="2">
        <v>16</v>
      </c>
      <c r="B18" s="9">
        <v>2023215332</v>
      </c>
      <c r="C18" s="9" t="s">
        <v>287</v>
      </c>
      <c r="D18" s="2" t="s">
        <v>272</v>
      </c>
      <c r="E18" s="9">
        <v>97.8</v>
      </c>
      <c r="F18" s="9">
        <v>0.75</v>
      </c>
      <c r="G18" s="9">
        <v>0</v>
      </c>
      <c r="H18" s="9">
        <v>98.55</v>
      </c>
      <c r="I18" s="34">
        <f t="shared" si="3"/>
        <v>0.93147448015122869</v>
      </c>
      <c r="J18" s="9">
        <v>93.147448015122905</v>
      </c>
      <c r="K18" s="9">
        <v>77.791176470588198</v>
      </c>
      <c r="L18" s="9">
        <v>0</v>
      </c>
      <c r="M18" s="9">
        <v>0</v>
      </c>
      <c r="N18" s="9">
        <v>77.791176470588198</v>
      </c>
      <c r="O18" s="34">
        <f t="shared" si="0"/>
        <v>0.8855593129540964</v>
      </c>
      <c r="P18" s="9">
        <v>88.555931295409593</v>
      </c>
      <c r="Q18" s="9">
        <v>100</v>
      </c>
      <c r="R18" s="9">
        <v>0</v>
      </c>
      <c r="S18" s="9">
        <v>0</v>
      </c>
      <c r="T18" s="9">
        <v>100</v>
      </c>
      <c r="U18" s="34">
        <f t="shared" si="1"/>
        <v>0.89766606822262118</v>
      </c>
      <c r="V18" s="36">
        <v>89.766606822262105</v>
      </c>
      <c r="W18" s="9">
        <f t="shared" si="2"/>
        <v>89.595302192037494</v>
      </c>
      <c r="X18" s="37">
        <v>16</v>
      </c>
    </row>
    <row r="19" spans="1:24">
      <c r="A19" s="2">
        <v>17</v>
      </c>
      <c r="B19" s="9">
        <v>2023215347</v>
      </c>
      <c r="C19" s="9" t="s">
        <v>288</v>
      </c>
      <c r="D19" s="2" t="s">
        <v>272</v>
      </c>
      <c r="E19" s="9">
        <v>97.8</v>
      </c>
      <c r="F19" s="9">
        <v>0</v>
      </c>
      <c r="G19" s="9">
        <v>0</v>
      </c>
      <c r="H19" s="9">
        <v>97.8</v>
      </c>
      <c r="I19" s="34">
        <f t="shared" si="3"/>
        <v>0.92438563327032131</v>
      </c>
      <c r="J19" s="9">
        <v>92.438563327032099</v>
      </c>
      <c r="K19" s="9">
        <v>77.0551136363636</v>
      </c>
      <c r="L19" s="9">
        <v>0</v>
      </c>
      <c r="M19" s="9">
        <v>0</v>
      </c>
      <c r="N19" s="9">
        <v>77.0551136363636</v>
      </c>
      <c r="O19" s="34">
        <f t="shared" si="0"/>
        <v>0.8771801197429816</v>
      </c>
      <c r="P19" s="9">
        <v>87.718011974298193</v>
      </c>
      <c r="Q19" s="9">
        <v>100</v>
      </c>
      <c r="R19" s="9">
        <v>8</v>
      </c>
      <c r="S19" s="9">
        <v>0</v>
      </c>
      <c r="T19" s="9">
        <v>108</v>
      </c>
      <c r="U19" s="34">
        <f t="shared" si="1"/>
        <v>0.96947935368043081</v>
      </c>
      <c r="V19" s="36">
        <v>96.947935368043105</v>
      </c>
      <c r="W19" s="9">
        <f t="shared" si="2"/>
        <v>89.585114584219454</v>
      </c>
      <c r="X19" s="37">
        <v>17</v>
      </c>
    </row>
    <row r="20" spans="1:24">
      <c r="A20" s="2">
        <v>18</v>
      </c>
      <c r="B20" s="9">
        <v>2023215330</v>
      </c>
      <c r="C20" s="9" t="s">
        <v>289</v>
      </c>
      <c r="D20" s="2" t="s">
        <v>272</v>
      </c>
      <c r="E20" s="9">
        <v>97.8</v>
      </c>
      <c r="F20" s="9">
        <v>1</v>
      </c>
      <c r="G20" s="9">
        <v>0</v>
      </c>
      <c r="H20" s="9">
        <v>98.8</v>
      </c>
      <c r="I20" s="34">
        <f t="shared" si="3"/>
        <v>0.93383742911153123</v>
      </c>
      <c r="J20" s="9">
        <v>93.383742911153107</v>
      </c>
      <c r="K20" s="9">
        <v>77.422105263157903</v>
      </c>
      <c r="L20" s="9">
        <v>0</v>
      </c>
      <c r="M20" s="9">
        <v>0</v>
      </c>
      <c r="N20" s="9">
        <v>77.422105263157903</v>
      </c>
      <c r="O20" s="34">
        <f t="shared" si="0"/>
        <v>0.88135787958193645</v>
      </c>
      <c r="P20" s="9">
        <v>88.135787958193603</v>
      </c>
      <c r="Q20" s="9">
        <v>100</v>
      </c>
      <c r="R20" s="9">
        <v>0</v>
      </c>
      <c r="S20" s="9">
        <v>0</v>
      </c>
      <c r="T20" s="9">
        <v>100</v>
      </c>
      <c r="U20" s="34">
        <f t="shared" si="1"/>
        <v>0.89766606822262118</v>
      </c>
      <c r="V20" s="36">
        <v>89.766606822262105</v>
      </c>
      <c r="W20" s="9">
        <f t="shared" si="2"/>
        <v>89.348460835192341</v>
      </c>
      <c r="X20" s="37">
        <v>18</v>
      </c>
    </row>
    <row r="21" spans="1:24">
      <c r="A21" s="2">
        <v>19</v>
      </c>
      <c r="B21" s="9">
        <v>2023215313</v>
      </c>
      <c r="C21" s="9" t="s">
        <v>290</v>
      </c>
      <c r="D21" s="2" t="s">
        <v>272</v>
      </c>
      <c r="E21" s="9">
        <v>97.8</v>
      </c>
      <c r="F21" s="9">
        <v>0.75</v>
      </c>
      <c r="G21" s="9">
        <v>0</v>
      </c>
      <c r="H21" s="9">
        <v>98.55</v>
      </c>
      <c r="I21" s="34">
        <f t="shared" si="3"/>
        <v>0.93147448015122869</v>
      </c>
      <c r="J21" s="9">
        <v>93.147448015122905</v>
      </c>
      <c r="K21" s="9">
        <v>76.638235294117607</v>
      </c>
      <c r="L21" s="9">
        <v>0</v>
      </c>
      <c r="M21" s="9">
        <v>0</v>
      </c>
      <c r="N21" s="9">
        <v>76.638235294117607</v>
      </c>
      <c r="O21" s="34">
        <f t="shared" si="0"/>
        <v>0.87243445943683651</v>
      </c>
      <c r="P21" s="9">
        <v>87.243445943683696</v>
      </c>
      <c r="Q21" s="9">
        <v>100</v>
      </c>
      <c r="R21" s="9">
        <v>0</v>
      </c>
      <c r="S21" s="9">
        <v>0</v>
      </c>
      <c r="T21" s="9">
        <v>100</v>
      </c>
      <c r="U21" s="34">
        <f t="shared" si="1"/>
        <v>0.89766606822262118</v>
      </c>
      <c r="V21" s="36">
        <v>89.766606822262105</v>
      </c>
      <c r="W21" s="9">
        <f t="shared" si="2"/>
        <v>88.676562445829376</v>
      </c>
      <c r="X21" s="37">
        <v>19</v>
      </c>
    </row>
    <row r="22" spans="1:24">
      <c r="A22" s="2">
        <v>20</v>
      </c>
      <c r="B22" s="9">
        <v>2023215314</v>
      </c>
      <c r="C22" s="9" t="s">
        <v>291</v>
      </c>
      <c r="D22" s="2" t="s">
        <v>272</v>
      </c>
      <c r="E22" s="9">
        <v>97.8</v>
      </c>
      <c r="F22" s="9">
        <v>0</v>
      </c>
      <c r="G22" s="9">
        <v>0</v>
      </c>
      <c r="H22" s="9">
        <v>97.8</v>
      </c>
      <c r="I22" s="34">
        <f t="shared" si="3"/>
        <v>0.92438563327032131</v>
      </c>
      <c r="J22" s="9">
        <v>92.438563327032099</v>
      </c>
      <c r="K22" s="9">
        <v>75.947058823529403</v>
      </c>
      <c r="L22" s="9">
        <v>0</v>
      </c>
      <c r="M22" s="9">
        <v>0</v>
      </c>
      <c r="N22" s="9">
        <v>75.947058823529403</v>
      </c>
      <c r="O22" s="34">
        <f t="shared" si="0"/>
        <v>0.8645662436803162</v>
      </c>
      <c r="P22" s="9">
        <v>86.456624368031598</v>
      </c>
      <c r="Q22" s="9">
        <v>100</v>
      </c>
      <c r="R22" s="9">
        <v>0</v>
      </c>
      <c r="S22" s="9">
        <v>0</v>
      </c>
      <c r="T22" s="9">
        <v>100</v>
      </c>
      <c r="U22" s="34">
        <f t="shared" si="1"/>
        <v>0.89766606822262118</v>
      </c>
      <c r="V22" s="36">
        <v>89.766606822262105</v>
      </c>
      <c r="W22" s="9">
        <f t="shared" si="2"/>
        <v>87.98401040525475</v>
      </c>
      <c r="X22" s="37">
        <v>20</v>
      </c>
    </row>
    <row r="23" spans="1:24">
      <c r="A23" s="2">
        <v>21</v>
      </c>
      <c r="B23" s="2">
        <v>2023215324</v>
      </c>
      <c r="C23" s="2" t="s">
        <v>292</v>
      </c>
      <c r="D23" s="2" t="s">
        <v>272</v>
      </c>
      <c r="E23" s="2">
        <v>97.8</v>
      </c>
      <c r="F23" s="2">
        <v>1</v>
      </c>
      <c r="G23" s="2">
        <v>0</v>
      </c>
      <c r="H23" s="2">
        <v>98.8</v>
      </c>
      <c r="I23" s="34">
        <f t="shared" si="3"/>
        <v>0.93383742911153123</v>
      </c>
      <c r="J23" s="2">
        <v>93.383742911153107</v>
      </c>
      <c r="K23" s="2">
        <v>75.529411764705898</v>
      </c>
      <c r="L23" s="2">
        <v>0</v>
      </c>
      <c r="M23" s="2">
        <v>0</v>
      </c>
      <c r="N23" s="2">
        <v>75.529411764705898</v>
      </c>
      <c r="O23" s="34">
        <f t="shared" si="0"/>
        <v>0.85981183245722748</v>
      </c>
      <c r="P23" s="2">
        <v>85.981183245722704</v>
      </c>
      <c r="Q23" s="2">
        <v>100</v>
      </c>
      <c r="R23" s="2">
        <v>0</v>
      </c>
      <c r="S23" s="2">
        <v>0</v>
      </c>
      <c r="T23" s="2">
        <v>100</v>
      </c>
      <c r="U23" s="34">
        <f t="shared" si="1"/>
        <v>0.89766606822262118</v>
      </c>
      <c r="V23" s="2">
        <v>89.766606822262105</v>
      </c>
      <c r="W23" s="9">
        <f t="shared" si="2"/>
        <v>87.840237536462723</v>
      </c>
      <c r="X23" s="37">
        <v>21</v>
      </c>
    </row>
    <row r="24" spans="1:24">
      <c r="A24" s="2">
        <v>22</v>
      </c>
      <c r="B24" s="2">
        <v>2023215343</v>
      </c>
      <c r="C24" s="2" t="s">
        <v>293</v>
      </c>
      <c r="D24" s="2" t="s">
        <v>272</v>
      </c>
      <c r="E24" s="2">
        <v>97.8</v>
      </c>
      <c r="F24" s="2">
        <v>1.25</v>
      </c>
      <c r="G24" s="2">
        <v>0</v>
      </c>
      <c r="H24" s="2">
        <v>99.05</v>
      </c>
      <c r="I24" s="34">
        <f t="shared" si="3"/>
        <v>0.93620037807183365</v>
      </c>
      <c r="J24" s="2">
        <v>93.620037807183394</v>
      </c>
      <c r="K24" s="2">
        <v>72.337647058823507</v>
      </c>
      <c r="L24" s="2">
        <v>0</v>
      </c>
      <c r="M24" s="2">
        <v>0</v>
      </c>
      <c r="N24" s="2">
        <v>72.337647058823507</v>
      </c>
      <c r="O24" s="34">
        <f t="shared" si="0"/>
        <v>0.82347741654669038</v>
      </c>
      <c r="P24" s="2">
        <v>82.347741654668994</v>
      </c>
      <c r="Q24" s="2">
        <v>100</v>
      </c>
      <c r="R24" s="2">
        <v>0</v>
      </c>
      <c r="S24" s="2">
        <v>0</v>
      </c>
      <c r="T24" s="2">
        <v>100</v>
      </c>
      <c r="U24" s="34">
        <f t="shared" si="1"/>
        <v>0.89766606822262118</v>
      </c>
      <c r="V24" s="2">
        <v>89.766606822262105</v>
      </c>
      <c r="W24" s="9">
        <f t="shared" si="2"/>
        <v>85.344087401931191</v>
      </c>
      <c r="X24" s="37">
        <v>22</v>
      </c>
    </row>
    <row r="25" spans="1:24">
      <c r="A25" s="2">
        <v>23</v>
      </c>
      <c r="B25" s="2">
        <v>2023215308</v>
      </c>
      <c r="C25" s="2" t="s">
        <v>294</v>
      </c>
      <c r="D25" s="2" t="s">
        <v>272</v>
      </c>
      <c r="E25" s="2">
        <v>97.8</v>
      </c>
      <c r="F25" s="2">
        <v>5</v>
      </c>
      <c r="G25" s="2">
        <v>30</v>
      </c>
      <c r="H25" s="2">
        <v>72.8</v>
      </c>
      <c r="I25" s="34">
        <f t="shared" si="3"/>
        <v>0.68809073724007563</v>
      </c>
      <c r="J25" s="2">
        <v>68.809073724007604</v>
      </c>
      <c r="K25" s="2">
        <v>76.860294125882305</v>
      </c>
      <c r="L25" s="2">
        <v>0</v>
      </c>
      <c r="M25" s="2">
        <v>0</v>
      </c>
      <c r="N25" s="2">
        <v>76.860294125882305</v>
      </c>
      <c r="O25" s="34">
        <f t="shared" si="0"/>
        <v>0.87496233310342497</v>
      </c>
      <c r="P25" s="2">
        <v>87.496233310342504</v>
      </c>
      <c r="Q25" s="2">
        <v>100</v>
      </c>
      <c r="R25" s="2">
        <v>0</v>
      </c>
      <c r="S25" s="2">
        <v>0</v>
      </c>
      <c r="T25" s="2">
        <v>100</v>
      </c>
      <c r="U25" s="34">
        <f t="shared" si="1"/>
        <v>0.89766606822262118</v>
      </c>
      <c r="V25" s="2">
        <v>89.766606822262105</v>
      </c>
      <c r="W25" s="9">
        <f t="shared" si="2"/>
        <v>83.985838744267483</v>
      </c>
      <c r="X25" s="37">
        <v>23</v>
      </c>
    </row>
    <row r="26" spans="1:24">
      <c r="A26" s="2">
        <v>24</v>
      </c>
      <c r="B26" s="2">
        <v>2023215307</v>
      </c>
      <c r="C26" s="2" t="s">
        <v>295</v>
      </c>
      <c r="D26" s="2" t="s">
        <v>272</v>
      </c>
      <c r="E26" s="2">
        <v>97.8</v>
      </c>
      <c r="F26" s="2">
        <v>0.75</v>
      </c>
      <c r="G26" s="2">
        <v>30</v>
      </c>
      <c r="H26" s="2">
        <v>68.55</v>
      </c>
      <c r="I26" s="34">
        <f t="shared" si="3"/>
        <v>0.64792060491493386</v>
      </c>
      <c r="J26" s="2">
        <v>64.792060491493402</v>
      </c>
      <c r="K26" s="2">
        <v>72.312941184705906</v>
      </c>
      <c r="L26" s="2">
        <v>0</v>
      </c>
      <c r="M26" s="2">
        <v>0</v>
      </c>
      <c r="N26" s="2">
        <v>72.312941184705906</v>
      </c>
      <c r="O26" s="34">
        <f t="shared" si="0"/>
        <v>0.82319616977935572</v>
      </c>
      <c r="P26" s="2">
        <v>82.319616977935496</v>
      </c>
      <c r="Q26" s="2">
        <v>100</v>
      </c>
      <c r="R26" s="2">
        <v>0</v>
      </c>
      <c r="S26" s="2">
        <v>0</v>
      </c>
      <c r="T26" s="2">
        <v>100</v>
      </c>
      <c r="U26" s="34">
        <f t="shared" si="1"/>
        <v>0.89766606822262118</v>
      </c>
      <c r="V26" s="2">
        <v>89.766606822262105</v>
      </c>
      <c r="W26" s="9">
        <f t="shared" si="2"/>
        <v>79.558804665079734</v>
      </c>
      <c r="X26" s="37">
        <v>24</v>
      </c>
    </row>
  </sheetData>
  <autoFilter ref="C1:X26" xr:uid="{00000000-0009-0000-0000-000006000000}">
    <sortState xmlns:xlrd2="http://schemas.microsoft.com/office/spreadsheetml/2017/richdata2" ref="C3:X26">
      <sortCondition descending="1" ref="W1"/>
    </sortState>
  </autoFilter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4"/>
  <sheetViews>
    <sheetView workbookViewId="0">
      <selection activeCell="M57" sqref="M57"/>
    </sheetView>
  </sheetViews>
  <sheetFormatPr defaultColWidth="9" defaultRowHeight="14"/>
  <cols>
    <col min="2" max="2" width="12.75" customWidth="1"/>
    <col min="5" max="5" width="11.08203125" customWidth="1"/>
    <col min="8" max="8" width="12.1640625" customWidth="1"/>
    <col min="9" max="9" width="10" customWidth="1"/>
    <col min="10" max="10" width="12.1640625" customWidth="1"/>
    <col min="11" max="11" width="11.08203125" customWidth="1"/>
    <col min="12" max="12" width="10" customWidth="1"/>
    <col min="15" max="15" width="10" customWidth="1"/>
    <col min="16" max="16" width="11.58203125" customWidth="1"/>
    <col min="18" max="18" width="10" customWidth="1"/>
    <col min="21" max="21" width="10" customWidth="1"/>
    <col min="22" max="23" width="11.08203125" customWidth="1"/>
    <col min="25" max="25" width="8.75" customWidth="1"/>
  </cols>
  <sheetData>
    <row r="1" spans="1:25">
      <c r="A1" s="78" t="s">
        <v>12</v>
      </c>
      <c r="B1" s="79" t="s">
        <v>13</v>
      </c>
      <c r="C1" s="79" t="s">
        <v>14</v>
      </c>
      <c r="D1" s="79" t="s">
        <v>15</v>
      </c>
      <c r="E1" s="78" t="s">
        <v>16</v>
      </c>
      <c r="F1" s="78"/>
      <c r="G1" s="78"/>
      <c r="H1" s="78"/>
      <c r="I1" s="78"/>
      <c r="J1" s="78"/>
      <c r="K1" s="78" t="s">
        <v>17</v>
      </c>
      <c r="L1" s="78"/>
      <c r="M1" s="78"/>
      <c r="N1" s="78"/>
      <c r="O1" s="78"/>
      <c r="P1" s="78"/>
      <c r="Q1" s="78" t="s">
        <v>18</v>
      </c>
      <c r="R1" s="78"/>
      <c r="S1" s="78"/>
      <c r="T1" s="78"/>
      <c r="U1" s="78"/>
      <c r="V1" s="78"/>
      <c r="W1" s="80" t="s">
        <v>19</v>
      </c>
      <c r="X1" s="81" t="s">
        <v>20</v>
      </c>
    </row>
    <row r="2" spans="1:25" ht="28">
      <c r="A2" s="78"/>
      <c r="B2" s="79"/>
      <c r="C2" s="79"/>
      <c r="D2" s="79"/>
      <c r="E2" s="12" t="s">
        <v>21</v>
      </c>
      <c r="F2" s="16" t="s">
        <v>22</v>
      </c>
      <c r="G2" s="17" t="s">
        <v>23</v>
      </c>
      <c r="H2" s="18" t="s">
        <v>24</v>
      </c>
      <c r="I2" s="12" t="s">
        <v>25</v>
      </c>
      <c r="J2" s="23" t="s">
        <v>26</v>
      </c>
      <c r="K2" s="12" t="s">
        <v>21</v>
      </c>
      <c r="L2" s="12" t="s">
        <v>22</v>
      </c>
      <c r="M2" s="8" t="s">
        <v>23</v>
      </c>
      <c r="N2" s="8" t="s">
        <v>27</v>
      </c>
      <c r="O2" s="12" t="s">
        <v>28</v>
      </c>
      <c r="P2" s="24" t="s">
        <v>29</v>
      </c>
      <c r="Q2" s="8" t="s">
        <v>21</v>
      </c>
      <c r="R2" s="12" t="s">
        <v>22</v>
      </c>
      <c r="S2" s="8" t="s">
        <v>23</v>
      </c>
      <c r="T2" s="8" t="s">
        <v>30</v>
      </c>
      <c r="U2" s="12" t="s">
        <v>31</v>
      </c>
      <c r="V2" s="29" t="s">
        <v>32</v>
      </c>
      <c r="W2" s="80"/>
      <c r="X2" s="81"/>
    </row>
    <row r="3" spans="1:25">
      <c r="A3" s="19">
        <v>1</v>
      </c>
      <c r="B3" s="31">
        <v>2022210656</v>
      </c>
      <c r="C3" s="27" t="s">
        <v>296</v>
      </c>
      <c r="D3" s="31" t="s">
        <v>297</v>
      </c>
      <c r="E3" s="32" t="s">
        <v>156</v>
      </c>
      <c r="F3" s="32" t="s">
        <v>156</v>
      </c>
      <c r="G3" s="32" t="s">
        <v>156</v>
      </c>
      <c r="H3" s="32" t="s">
        <v>156</v>
      </c>
      <c r="I3" s="32" t="s">
        <v>156</v>
      </c>
      <c r="J3" s="32" t="s">
        <v>156</v>
      </c>
      <c r="K3" s="32" t="s">
        <v>156</v>
      </c>
      <c r="L3" s="32" t="s">
        <v>156</v>
      </c>
      <c r="M3" s="32" t="s">
        <v>156</v>
      </c>
      <c r="N3" s="32" t="s">
        <v>156</v>
      </c>
      <c r="O3" s="32" t="s">
        <v>156</v>
      </c>
      <c r="P3" s="32" t="s">
        <v>156</v>
      </c>
      <c r="Q3" s="32" t="s">
        <v>156</v>
      </c>
      <c r="R3" s="32" t="s">
        <v>156</v>
      </c>
      <c r="S3" s="32" t="s">
        <v>156</v>
      </c>
      <c r="T3" s="32" t="s">
        <v>156</v>
      </c>
      <c r="U3" s="32" t="s">
        <v>156</v>
      </c>
      <c r="V3" s="32" t="s">
        <v>156</v>
      </c>
      <c r="W3" s="32" t="s">
        <v>156</v>
      </c>
      <c r="X3" s="32" t="s">
        <v>156</v>
      </c>
      <c r="Y3" s="33" t="s">
        <v>157</v>
      </c>
    </row>
    <row r="4" spans="1:25">
      <c r="A4" s="19">
        <v>2</v>
      </c>
      <c r="B4" s="31">
        <v>2023210654</v>
      </c>
      <c r="C4" s="27" t="s">
        <v>298</v>
      </c>
      <c r="D4" s="31" t="s">
        <v>297</v>
      </c>
      <c r="E4" s="32" t="s">
        <v>156</v>
      </c>
      <c r="F4" s="32" t="s">
        <v>156</v>
      </c>
      <c r="G4" s="32" t="s">
        <v>156</v>
      </c>
      <c r="H4" s="32" t="s">
        <v>156</v>
      </c>
      <c r="I4" s="32" t="s">
        <v>156</v>
      </c>
      <c r="J4" s="32" t="s">
        <v>156</v>
      </c>
      <c r="K4" s="32" t="s">
        <v>156</v>
      </c>
      <c r="L4" s="32" t="s">
        <v>156</v>
      </c>
      <c r="M4" s="32" t="s">
        <v>156</v>
      </c>
      <c r="N4" s="32" t="s">
        <v>156</v>
      </c>
      <c r="O4" s="32" t="s">
        <v>156</v>
      </c>
      <c r="P4" s="32" t="s">
        <v>156</v>
      </c>
      <c r="Q4" s="32" t="s">
        <v>156</v>
      </c>
      <c r="R4" s="32" t="s">
        <v>156</v>
      </c>
      <c r="S4" s="32" t="s">
        <v>156</v>
      </c>
      <c r="T4" s="32" t="s">
        <v>156</v>
      </c>
      <c r="U4" s="32" t="s">
        <v>156</v>
      </c>
      <c r="V4" s="32" t="s">
        <v>156</v>
      </c>
      <c r="W4" s="32" t="s">
        <v>156</v>
      </c>
      <c r="X4" s="32" t="s">
        <v>156</v>
      </c>
      <c r="Y4" s="33" t="s">
        <v>157</v>
      </c>
    </row>
    <row r="5" spans="1:25">
      <c r="A5" s="19">
        <v>3</v>
      </c>
      <c r="B5" s="20" t="s">
        <v>299</v>
      </c>
      <c r="C5" s="20" t="s">
        <v>300</v>
      </c>
      <c r="D5" s="31" t="s">
        <v>297</v>
      </c>
      <c r="E5" s="19">
        <v>97.746153846153803</v>
      </c>
      <c r="F5" s="19">
        <v>11.8</v>
      </c>
      <c r="G5" s="19">
        <v>0</v>
      </c>
      <c r="H5" s="19">
        <f t="shared" ref="H5:H44" si="0">E5+F5</f>
        <v>109.546153846154</v>
      </c>
      <c r="I5" s="25">
        <f t="shared" ref="I5:I44" si="1">H5/112.5641026</f>
        <v>0.97318906574886899</v>
      </c>
      <c r="J5" s="26">
        <f t="shared" ref="J5:J44" si="2">100*H5/112.5641026</f>
        <v>97.318906574886896</v>
      </c>
      <c r="K5" s="19">
        <v>86.5625</v>
      </c>
      <c r="L5" s="19">
        <v>5.875</v>
      </c>
      <c r="M5" s="19">
        <v>0</v>
      </c>
      <c r="N5" s="19">
        <f t="shared" ref="N5:N44" si="3">K5+L5</f>
        <v>92.4375</v>
      </c>
      <c r="O5" s="25">
        <f t="shared" ref="O5:O44" si="4">N5/96.188487</f>
        <v>0.96100378416389898</v>
      </c>
      <c r="P5" s="26">
        <f t="shared" ref="P5:P44" si="5">100*N5/96.188487</f>
        <v>96.100378416389901</v>
      </c>
      <c r="Q5" s="19">
        <v>100</v>
      </c>
      <c r="R5" s="19">
        <v>17.066666666666698</v>
      </c>
      <c r="S5" s="19">
        <v>0</v>
      </c>
      <c r="T5" s="19">
        <f t="shared" ref="T5:T44" si="6">Q5+R5</f>
        <v>117.066666666667</v>
      </c>
      <c r="U5" s="25">
        <f t="shared" ref="U5:U44" si="7">T5/117.06667</f>
        <v>0.99999997152619702</v>
      </c>
      <c r="V5" s="26">
        <f t="shared" ref="V5:V44" si="8">100*T5/117.06667</f>
        <v>99.999997152619699</v>
      </c>
      <c r="W5" s="30">
        <f t="shared" ref="W5:W44" si="9">J5*0.2+P5*0.7+V5*0.1</f>
        <v>96.734045921712294</v>
      </c>
      <c r="X5" s="19">
        <v>1</v>
      </c>
      <c r="Y5" s="33"/>
    </row>
    <row r="6" spans="1:25">
      <c r="A6" s="19">
        <v>4</v>
      </c>
      <c r="B6" s="20" t="s">
        <v>301</v>
      </c>
      <c r="C6" s="20" t="s">
        <v>302</v>
      </c>
      <c r="D6" s="31" t="s">
        <v>297</v>
      </c>
      <c r="E6" s="19">
        <v>97.7641025641026</v>
      </c>
      <c r="F6" s="19">
        <v>2</v>
      </c>
      <c r="G6" s="19">
        <v>0</v>
      </c>
      <c r="H6" s="19">
        <f t="shared" si="0"/>
        <v>99.7641025641026</v>
      </c>
      <c r="I6" s="25">
        <f t="shared" si="1"/>
        <v>0.88628701566268797</v>
      </c>
      <c r="J6" s="26">
        <f t="shared" si="2"/>
        <v>88.628701566268802</v>
      </c>
      <c r="K6" s="19">
        <v>86.367058823529405</v>
      </c>
      <c r="L6" s="19">
        <v>9.8214285710000002</v>
      </c>
      <c r="M6" s="19">
        <v>0</v>
      </c>
      <c r="N6" s="19">
        <f t="shared" si="3"/>
        <v>96.188487394529403</v>
      </c>
      <c r="O6" s="25">
        <f t="shared" si="4"/>
        <v>1.0000000041016299</v>
      </c>
      <c r="P6" s="26">
        <f t="shared" si="5"/>
        <v>100.000000410163</v>
      </c>
      <c r="Q6" s="19">
        <v>100</v>
      </c>
      <c r="R6" s="19">
        <v>0</v>
      </c>
      <c r="S6" s="19">
        <v>0</v>
      </c>
      <c r="T6" s="19">
        <f t="shared" si="6"/>
        <v>100</v>
      </c>
      <c r="U6" s="25">
        <f t="shared" si="7"/>
        <v>0.85421409868410902</v>
      </c>
      <c r="V6" s="26">
        <f t="shared" si="8"/>
        <v>85.421409868410905</v>
      </c>
      <c r="W6" s="30">
        <f t="shared" si="9"/>
        <v>96.267881587208805</v>
      </c>
      <c r="X6" s="19">
        <v>2</v>
      </c>
      <c r="Y6" s="33"/>
    </row>
    <row r="7" spans="1:25">
      <c r="A7" s="19">
        <v>5</v>
      </c>
      <c r="B7" s="20" t="s">
        <v>303</v>
      </c>
      <c r="C7" s="20" t="s">
        <v>304</v>
      </c>
      <c r="D7" s="31" t="s">
        <v>297</v>
      </c>
      <c r="E7" s="19">
        <v>97.746153846153803</v>
      </c>
      <c r="F7" s="19">
        <v>0</v>
      </c>
      <c r="G7" s="19">
        <v>0</v>
      </c>
      <c r="H7" s="19">
        <f t="shared" si="0"/>
        <v>97.746153846153803</v>
      </c>
      <c r="I7" s="25">
        <f t="shared" si="1"/>
        <v>0.86835990860690104</v>
      </c>
      <c r="J7" s="26">
        <f t="shared" si="2"/>
        <v>86.835990860690103</v>
      </c>
      <c r="K7" s="19">
        <v>89.5833333333333</v>
      </c>
      <c r="L7" s="19">
        <v>6</v>
      </c>
      <c r="M7" s="19">
        <v>0</v>
      </c>
      <c r="N7" s="19">
        <f t="shared" si="3"/>
        <v>95.5833333333333</v>
      </c>
      <c r="O7" s="25">
        <f t="shared" si="4"/>
        <v>0.99370866841198302</v>
      </c>
      <c r="P7" s="26">
        <f t="shared" si="5"/>
        <v>99.370866841198307</v>
      </c>
      <c r="Q7" s="19">
        <v>100</v>
      </c>
      <c r="R7" s="19">
        <v>0</v>
      </c>
      <c r="S7" s="19">
        <v>0</v>
      </c>
      <c r="T7" s="19">
        <f t="shared" si="6"/>
        <v>100</v>
      </c>
      <c r="U7" s="25">
        <f t="shared" si="7"/>
        <v>0.85421409868410902</v>
      </c>
      <c r="V7" s="26">
        <f t="shared" si="8"/>
        <v>85.421409868410905</v>
      </c>
      <c r="W7" s="30">
        <f t="shared" si="9"/>
        <v>95.4689459478179</v>
      </c>
      <c r="X7" s="19">
        <v>3</v>
      </c>
    </row>
    <row r="8" spans="1:25">
      <c r="A8" s="19">
        <v>6</v>
      </c>
      <c r="B8" s="20" t="s">
        <v>305</v>
      </c>
      <c r="C8" s="20" t="s">
        <v>306</v>
      </c>
      <c r="D8" s="31" t="s">
        <v>297</v>
      </c>
      <c r="E8" s="19">
        <v>97.710256410256406</v>
      </c>
      <c r="F8" s="19">
        <v>5.5</v>
      </c>
      <c r="G8" s="19">
        <v>0</v>
      </c>
      <c r="H8" s="19">
        <f t="shared" si="0"/>
        <v>103.21025641025599</v>
      </c>
      <c r="I8" s="25">
        <f t="shared" si="1"/>
        <v>0.91690204982148904</v>
      </c>
      <c r="J8" s="26">
        <f t="shared" si="2"/>
        <v>91.690204982148899</v>
      </c>
      <c r="K8" s="19">
        <v>91.356250000000003</v>
      </c>
      <c r="L8" s="19">
        <v>2.1428571428571002</v>
      </c>
      <c r="M8" s="19">
        <v>0</v>
      </c>
      <c r="N8" s="19">
        <f t="shared" si="3"/>
        <v>93.499107142857099</v>
      </c>
      <c r="O8" s="25">
        <f t="shared" si="4"/>
        <v>0.97204052230135496</v>
      </c>
      <c r="P8" s="26">
        <f t="shared" si="5"/>
        <v>97.204052230135503</v>
      </c>
      <c r="Q8" s="19">
        <v>100</v>
      </c>
      <c r="R8" s="19">
        <v>1.3333333333333299</v>
      </c>
      <c r="S8" s="19">
        <v>0</v>
      </c>
      <c r="T8" s="19">
        <f t="shared" si="6"/>
        <v>101.333333333333</v>
      </c>
      <c r="U8" s="25">
        <f t="shared" si="7"/>
        <v>0.86560361999989699</v>
      </c>
      <c r="V8" s="26">
        <f t="shared" si="8"/>
        <v>86.560361999989695</v>
      </c>
      <c r="W8" s="30">
        <f t="shared" si="9"/>
        <v>95.036913757523607</v>
      </c>
      <c r="X8" s="19">
        <v>4</v>
      </c>
    </row>
    <row r="9" spans="1:25">
      <c r="A9" s="19">
        <v>7</v>
      </c>
      <c r="B9" s="20" t="s">
        <v>307</v>
      </c>
      <c r="C9" s="20" t="s">
        <v>308</v>
      </c>
      <c r="D9" s="31" t="s">
        <v>297</v>
      </c>
      <c r="E9" s="19">
        <v>97.7641025641026</v>
      </c>
      <c r="F9" s="19">
        <v>9</v>
      </c>
      <c r="G9" s="19">
        <v>0</v>
      </c>
      <c r="H9" s="19">
        <f t="shared" si="0"/>
        <v>106.764102564103</v>
      </c>
      <c r="I9" s="25">
        <f t="shared" si="1"/>
        <v>0.94847380379775403</v>
      </c>
      <c r="J9" s="26">
        <f t="shared" si="2"/>
        <v>94.847380379775402</v>
      </c>
      <c r="K9" s="19">
        <v>88.96875</v>
      </c>
      <c r="L9" s="19">
        <v>2.1428571428571002</v>
      </c>
      <c r="M9" s="19">
        <v>0</v>
      </c>
      <c r="N9" s="19">
        <f t="shared" si="3"/>
        <v>91.111607142857096</v>
      </c>
      <c r="O9" s="25">
        <f t="shared" si="4"/>
        <v>0.94721946445479599</v>
      </c>
      <c r="P9" s="26">
        <f t="shared" si="5"/>
        <v>94.721946445479603</v>
      </c>
      <c r="Q9" s="19">
        <v>100</v>
      </c>
      <c r="R9" s="19">
        <v>7</v>
      </c>
      <c r="S9" s="19">
        <v>0</v>
      </c>
      <c r="T9" s="19">
        <f t="shared" si="6"/>
        <v>107</v>
      </c>
      <c r="U9" s="25">
        <f t="shared" si="7"/>
        <v>0.91400908559199601</v>
      </c>
      <c r="V9" s="26">
        <f t="shared" si="8"/>
        <v>91.400908559199607</v>
      </c>
      <c r="W9" s="30">
        <f t="shared" si="9"/>
        <v>94.414929443710804</v>
      </c>
      <c r="X9" s="19">
        <v>5</v>
      </c>
    </row>
    <row r="10" spans="1:25">
      <c r="A10" s="19">
        <v>8</v>
      </c>
      <c r="B10" s="20" t="s">
        <v>309</v>
      </c>
      <c r="C10" s="20" t="s">
        <v>310</v>
      </c>
      <c r="D10" s="31" t="s">
        <v>297</v>
      </c>
      <c r="E10" s="19">
        <v>97.8</v>
      </c>
      <c r="F10" s="19">
        <v>12.8</v>
      </c>
      <c r="G10" s="19">
        <v>0</v>
      </c>
      <c r="H10" s="19">
        <f t="shared" si="0"/>
        <v>110.6</v>
      </c>
      <c r="I10" s="25">
        <f t="shared" si="1"/>
        <v>0.98255125253403797</v>
      </c>
      <c r="J10" s="26">
        <f t="shared" si="2"/>
        <v>98.255125253403804</v>
      </c>
      <c r="K10" s="19">
        <v>88.893749999999997</v>
      </c>
      <c r="L10" s="19">
        <v>1.4801587301587</v>
      </c>
      <c r="M10" s="19">
        <v>0</v>
      </c>
      <c r="N10" s="19">
        <f t="shared" si="3"/>
        <v>90.373908730158703</v>
      </c>
      <c r="O10" s="25">
        <f t="shared" si="4"/>
        <v>0.93955016394174795</v>
      </c>
      <c r="P10" s="26">
        <f t="shared" si="5"/>
        <v>93.955016394174805</v>
      </c>
      <c r="Q10" s="19">
        <v>100</v>
      </c>
      <c r="R10" s="19">
        <v>0</v>
      </c>
      <c r="S10" s="19">
        <v>0</v>
      </c>
      <c r="T10" s="19">
        <f t="shared" si="6"/>
        <v>100</v>
      </c>
      <c r="U10" s="25">
        <f t="shared" si="7"/>
        <v>0.85421409868410902</v>
      </c>
      <c r="V10" s="26">
        <f t="shared" si="8"/>
        <v>85.421409868410905</v>
      </c>
      <c r="W10" s="30">
        <f t="shared" si="9"/>
        <v>93.961677513444201</v>
      </c>
      <c r="X10" s="19">
        <v>6</v>
      </c>
    </row>
    <row r="11" spans="1:25">
      <c r="A11" s="19">
        <v>9</v>
      </c>
      <c r="B11" s="20" t="s">
        <v>311</v>
      </c>
      <c r="C11" s="20" t="s">
        <v>312</v>
      </c>
      <c r="D11" s="31" t="s">
        <v>297</v>
      </c>
      <c r="E11" s="19">
        <v>97.7641025641026</v>
      </c>
      <c r="F11" s="19">
        <v>11</v>
      </c>
      <c r="G11" s="19">
        <v>0</v>
      </c>
      <c r="H11" s="19">
        <f t="shared" si="0"/>
        <v>108.764102564103</v>
      </c>
      <c r="I11" s="25">
        <f t="shared" si="1"/>
        <v>0.96624145755062996</v>
      </c>
      <c r="J11" s="26">
        <f t="shared" si="2"/>
        <v>96.624145755062898</v>
      </c>
      <c r="K11" s="19">
        <v>89.58</v>
      </c>
      <c r="L11" s="19">
        <v>0.06</v>
      </c>
      <c r="M11" s="19">
        <v>0</v>
      </c>
      <c r="N11" s="19">
        <f t="shared" si="3"/>
        <v>89.64</v>
      </c>
      <c r="O11" s="25">
        <f t="shared" si="4"/>
        <v>0.93192026193321897</v>
      </c>
      <c r="P11" s="26">
        <f t="shared" si="5"/>
        <v>93.192026193321894</v>
      </c>
      <c r="Q11" s="19">
        <v>100</v>
      </c>
      <c r="R11" s="19">
        <v>0</v>
      </c>
      <c r="S11" s="19">
        <v>0</v>
      </c>
      <c r="T11" s="19">
        <f t="shared" si="6"/>
        <v>100</v>
      </c>
      <c r="U11" s="25">
        <f t="shared" si="7"/>
        <v>0.85421409868410902</v>
      </c>
      <c r="V11" s="26">
        <f t="shared" si="8"/>
        <v>85.421409868410905</v>
      </c>
      <c r="W11" s="30">
        <f t="shared" si="9"/>
        <v>93.101388473179</v>
      </c>
      <c r="X11" s="19">
        <v>7</v>
      </c>
    </row>
    <row r="12" spans="1:25">
      <c r="A12" s="19">
        <v>10</v>
      </c>
      <c r="B12" s="20" t="s">
        <v>313</v>
      </c>
      <c r="C12" s="20" t="s">
        <v>314</v>
      </c>
      <c r="D12" s="31" t="s">
        <v>297</v>
      </c>
      <c r="E12" s="19">
        <v>97.746153846153803</v>
      </c>
      <c r="F12" s="19">
        <v>6.25</v>
      </c>
      <c r="G12" s="19">
        <v>0</v>
      </c>
      <c r="H12" s="19">
        <f t="shared" si="0"/>
        <v>103.996153846154</v>
      </c>
      <c r="I12" s="25">
        <f t="shared" si="1"/>
        <v>0.92388382658463797</v>
      </c>
      <c r="J12" s="26">
        <f t="shared" si="2"/>
        <v>92.388382658463797</v>
      </c>
      <c r="K12" s="19">
        <v>90.553846153846095</v>
      </c>
      <c r="L12" s="19">
        <v>0</v>
      </c>
      <c r="M12" s="19">
        <v>0</v>
      </c>
      <c r="N12" s="19">
        <f t="shared" si="3"/>
        <v>90.553846153846095</v>
      </c>
      <c r="O12" s="25">
        <f t="shared" si="4"/>
        <v>0.94142083920964603</v>
      </c>
      <c r="P12" s="26">
        <f t="shared" si="5"/>
        <v>94.142083920964595</v>
      </c>
      <c r="Q12" s="19">
        <v>100</v>
      </c>
      <c r="R12" s="19">
        <v>0</v>
      </c>
      <c r="S12" s="19">
        <v>0</v>
      </c>
      <c r="T12" s="19">
        <f t="shared" si="6"/>
        <v>100</v>
      </c>
      <c r="U12" s="25">
        <f t="shared" si="7"/>
        <v>0.85421409868410902</v>
      </c>
      <c r="V12" s="26">
        <f t="shared" si="8"/>
        <v>85.421409868410905</v>
      </c>
      <c r="W12" s="30">
        <f t="shared" si="9"/>
        <v>92.919276263209099</v>
      </c>
      <c r="X12" s="19">
        <v>8</v>
      </c>
    </row>
    <row r="13" spans="1:25">
      <c r="A13" s="19">
        <v>11</v>
      </c>
      <c r="B13" s="20" t="s">
        <v>315</v>
      </c>
      <c r="C13" s="20" t="s">
        <v>316</v>
      </c>
      <c r="D13" s="31" t="s">
        <v>297</v>
      </c>
      <c r="E13" s="19">
        <v>97.782051282051299</v>
      </c>
      <c r="F13" s="19">
        <v>0</v>
      </c>
      <c r="G13" s="19">
        <v>0</v>
      </c>
      <c r="H13" s="19">
        <f t="shared" si="0"/>
        <v>97.782051282051299</v>
      </c>
      <c r="I13" s="25">
        <f t="shared" si="1"/>
        <v>0.86867881521272206</v>
      </c>
      <c r="J13" s="26">
        <f t="shared" si="2"/>
        <v>86.867881521272196</v>
      </c>
      <c r="K13" s="19">
        <v>89.35</v>
      </c>
      <c r="L13" s="19">
        <v>2.1428571428571002</v>
      </c>
      <c r="M13" s="19">
        <v>0</v>
      </c>
      <c r="N13" s="19">
        <f t="shared" si="3"/>
        <v>91.492857142857105</v>
      </c>
      <c r="O13" s="25">
        <f t="shared" si="4"/>
        <v>0.95118303651929903</v>
      </c>
      <c r="P13" s="26">
        <f t="shared" si="5"/>
        <v>95.118303651929907</v>
      </c>
      <c r="Q13" s="19">
        <v>100</v>
      </c>
      <c r="R13" s="19">
        <v>0</v>
      </c>
      <c r="S13" s="19">
        <v>0</v>
      </c>
      <c r="T13" s="19">
        <f t="shared" si="6"/>
        <v>100</v>
      </c>
      <c r="U13" s="25">
        <f t="shared" si="7"/>
        <v>0.85421409868410902</v>
      </c>
      <c r="V13" s="26">
        <f t="shared" si="8"/>
        <v>85.421409868410905</v>
      </c>
      <c r="W13" s="30">
        <f t="shared" si="9"/>
        <v>92.498529847446406</v>
      </c>
      <c r="X13" s="19">
        <v>9</v>
      </c>
    </row>
    <row r="14" spans="1:25">
      <c r="A14" s="19">
        <v>12</v>
      </c>
      <c r="B14" s="20" t="s">
        <v>317</v>
      </c>
      <c r="C14" s="20" t="s">
        <v>318</v>
      </c>
      <c r="D14" s="31" t="s">
        <v>297</v>
      </c>
      <c r="E14" s="19">
        <v>97.7641025641026</v>
      </c>
      <c r="F14" s="19">
        <v>8</v>
      </c>
      <c r="G14" s="19">
        <v>0</v>
      </c>
      <c r="H14" s="19">
        <f t="shared" si="0"/>
        <v>105.764102564103</v>
      </c>
      <c r="I14" s="25">
        <f t="shared" si="1"/>
        <v>0.93958997692131596</v>
      </c>
      <c r="J14" s="26">
        <f t="shared" si="2"/>
        <v>93.958997692131604</v>
      </c>
      <c r="K14" s="19">
        <v>88.862499999999997</v>
      </c>
      <c r="L14" s="19">
        <v>7.4999999999999997E-2</v>
      </c>
      <c r="M14" s="19">
        <v>0</v>
      </c>
      <c r="N14" s="19">
        <f t="shared" si="3"/>
        <v>88.9375</v>
      </c>
      <c r="O14" s="25">
        <f t="shared" si="4"/>
        <v>0.924616893079938</v>
      </c>
      <c r="P14" s="26">
        <f t="shared" si="5"/>
        <v>92.461689307993794</v>
      </c>
      <c r="Q14" s="19">
        <v>100</v>
      </c>
      <c r="R14" s="19">
        <v>2</v>
      </c>
      <c r="S14" s="19">
        <v>0</v>
      </c>
      <c r="T14" s="19">
        <f t="shared" si="6"/>
        <v>102</v>
      </c>
      <c r="U14" s="25">
        <f t="shared" si="7"/>
        <v>0.87129838065779097</v>
      </c>
      <c r="V14" s="26">
        <f t="shared" si="8"/>
        <v>87.129838065779097</v>
      </c>
      <c r="W14" s="30">
        <f t="shared" si="9"/>
        <v>92.227965860599895</v>
      </c>
      <c r="X14" s="19">
        <v>10</v>
      </c>
    </row>
    <row r="15" spans="1:25">
      <c r="A15" s="19">
        <v>13</v>
      </c>
      <c r="B15" s="20" t="s">
        <v>319</v>
      </c>
      <c r="C15" s="20" t="s">
        <v>320</v>
      </c>
      <c r="D15" s="31" t="s">
        <v>297</v>
      </c>
      <c r="E15" s="19">
        <v>97.782051282051299</v>
      </c>
      <c r="F15" s="19">
        <v>2.75</v>
      </c>
      <c r="G15" s="19">
        <v>0</v>
      </c>
      <c r="H15" s="19">
        <f t="shared" si="0"/>
        <v>100.532051282051</v>
      </c>
      <c r="I15" s="25">
        <f t="shared" si="1"/>
        <v>0.893109339122927</v>
      </c>
      <c r="J15" s="26">
        <f t="shared" si="2"/>
        <v>89.310933912292697</v>
      </c>
      <c r="K15" s="19">
        <v>90</v>
      </c>
      <c r="L15" s="19">
        <v>0</v>
      </c>
      <c r="M15" s="19">
        <v>0</v>
      </c>
      <c r="N15" s="19">
        <f t="shared" si="3"/>
        <v>90</v>
      </c>
      <c r="O15" s="25">
        <f t="shared" si="4"/>
        <v>0.93566291358756903</v>
      </c>
      <c r="P15" s="26">
        <f t="shared" si="5"/>
        <v>93.566291358756899</v>
      </c>
      <c r="Q15" s="19">
        <v>100</v>
      </c>
      <c r="R15" s="19">
        <v>0</v>
      </c>
      <c r="S15" s="19">
        <v>0</v>
      </c>
      <c r="T15" s="19">
        <f t="shared" si="6"/>
        <v>100</v>
      </c>
      <c r="U15" s="25">
        <f t="shared" si="7"/>
        <v>0.85421409868410902</v>
      </c>
      <c r="V15" s="26">
        <f t="shared" si="8"/>
        <v>85.421409868410905</v>
      </c>
      <c r="W15" s="30">
        <f t="shared" si="9"/>
        <v>91.900731720429405</v>
      </c>
      <c r="X15" s="19">
        <v>11</v>
      </c>
    </row>
    <row r="16" spans="1:25">
      <c r="A16" s="19">
        <v>14</v>
      </c>
      <c r="B16" s="20" t="s">
        <v>321</v>
      </c>
      <c r="C16" s="20" t="s">
        <v>322</v>
      </c>
      <c r="D16" s="31" t="s">
        <v>297</v>
      </c>
      <c r="E16" s="19">
        <v>97.782051282051299</v>
      </c>
      <c r="F16" s="19">
        <v>6</v>
      </c>
      <c r="G16" s="19">
        <v>0</v>
      </c>
      <c r="H16" s="19">
        <f t="shared" si="0"/>
        <v>103.782051282051</v>
      </c>
      <c r="I16" s="25">
        <f t="shared" si="1"/>
        <v>0.92198177647135005</v>
      </c>
      <c r="J16" s="26">
        <f t="shared" si="2"/>
        <v>92.198177647134997</v>
      </c>
      <c r="K16" s="19">
        <v>88.42</v>
      </c>
      <c r="L16" s="19">
        <v>0</v>
      </c>
      <c r="M16" s="19">
        <v>0</v>
      </c>
      <c r="N16" s="19">
        <f t="shared" si="3"/>
        <v>88.42</v>
      </c>
      <c r="O16" s="25">
        <f t="shared" si="4"/>
        <v>0.919236831326809</v>
      </c>
      <c r="P16" s="26">
        <f t="shared" si="5"/>
        <v>91.923683132680907</v>
      </c>
      <c r="Q16" s="19">
        <v>100</v>
      </c>
      <c r="R16" s="19">
        <v>0</v>
      </c>
      <c r="S16" s="19">
        <v>0</v>
      </c>
      <c r="T16" s="19">
        <f t="shared" si="6"/>
        <v>100</v>
      </c>
      <c r="U16" s="25">
        <f t="shared" si="7"/>
        <v>0.85421409868410902</v>
      </c>
      <c r="V16" s="26">
        <f t="shared" si="8"/>
        <v>85.421409868410905</v>
      </c>
      <c r="W16" s="30">
        <f t="shared" si="9"/>
        <v>91.328354709144804</v>
      </c>
      <c r="X16" s="19">
        <v>12</v>
      </c>
    </row>
    <row r="17" spans="1:24">
      <c r="A17" s="19">
        <v>15</v>
      </c>
      <c r="B17" s="20" t="s">
        <v>323</v>
      </c>
      <c r="C17" s="20" t="s">
        <v>324</v>
      </c>
      <c r="D17" s="31" t="s">
        <v>297</v>
      </c>
      <c r="E17" s="19">
        <v>97.746153846153803</v>
      </c>
      <c r="F17" s="19">
        <v>0</v>
      </c>
      <c r="G17" s="19">
        <v>0</v>
      </c>
      <c r="H17" s="19">
        <f t="shared" si="0"/>
        <v>97.746153846153803</v>
      </c>
      <c r="I17" s="25">
        <f t="shared" si="1"/>
        <v>0.86835990860690104</v>
      </c>
      <c r="J17" s="26">
        <f t="shared" si="2"/>
        <v>86.835990860690103</v>
      </c>
      <c r="K17" s="19">
        <v>79.92</v>
      </c>
      <c r="L17" s="19">
        <v>9.8214285710000002</v>
      </c>
      <c r="M17" s="19">
        <v>0</v>
      </c>
      <c r="N17" s="19">
        <f t="shared" si="3"/>
        <v>89.741428571</v>
      </c>
      <c r="O17" s="25">
        <f t="shared" si="4"/>
        <v>0.93297473918058405</v>
      </c>
      <c r="P17" s="26">
        <f t="shared" si="5"/>
        <v>93.297473918058401</v>
      </c>
      <c r="Q17" s="19">
        <v>100</v>
      </c>
      <c r="R17" s="19">
        <v>0</v>
      </c>
      <c r="S17" s="19">
        <v>0</v>
      </c>
      <c r="T17" s="19">
        <f t="shared" si="6"/>
        <v>100</v>
      </c>
      <c r="U17" s="25">
        <f t="shared" si="7"/>
        <v>0.85421409868410902</v>
      </c>
      <c r="V17" s="26">
        <f t="shared" si="8"/>
        <v>85.421409868410905</v>
      </c>
      <c r="W17" s="30">
        <f t="shared" si="9"/>
        <v>91.217570901619993</v>
      </c>
      <c r="X17" s="19">
        <v>13</v>
      </c>
    </row>
    <row r="18" spans="1:24">
      <c r="A18" s="19">
        <v>16</v>
      </c>
      <c r="B18" s="20" t="s">
        <v>325</v>
      </c>
      <c r="C18" s="20" t="s">
        <v>326</v>
      </c>
      <c r="D18" s="31" t="s">
        <v>297</v>
      </c>
      <c r="E18" s="19">
        <v>97.746153846153803</v>
      </c>
      <c r="F18" s="19">
        <v>4.5</v>
      </c>
      <c r="G18" s="19">
        <v>0</v>
      </c>
      <c r="H18" s="19">
        <f t="shared" si="0"/>
        <v>102.246153846154</v>
      </c>
      <c r="I18" s="25">
        <f t="shared" si="1"/>
        <v>0.90833712955087198</v>
      </c>
      <c r="J18" s="26">
        <f t="shared" si="2"/>
        <v>90.833712955087194</v>
      </c>
      <c r="K18" s="19">
        <v>87.411249999999995</v>
      </c>
      <c r="L18" s="19">
        <v>0</v>
      </c>
      <c r="M18" s="19">
        <v>0</v>
      </c>
      <c r="N18" s="19">
        <f t="shared" si="3"/>
        <v>87.411249999999995</v>
      </c>
      <c r="O18" s="25">
        <f t="shared" si="4"/>
        <v>0.908749609503682</v>
      </c>
      <c r="P18" s="26">
        <f t="shared" si="5"/>
        <v>90.874960950368205</v>
      </c>
      <c r="Q18" s="19">
        <v>100</v>
      </c>
      <c r="R18" s="19">
        <v>8</v>
      </c>
      <c r="S18" s="19">
        <v>0</v>
      </c>
      <c r="T18" s="19">
        <f t="shared" si="6"/>
        <v>108</v>
      </c>
      <c r="U18" s="25">
        <f t="shared" si="7"/>
        <v>0.92255122657883704</v>
      </c>
      <c r="V18" s="26">
        <f t="shared" si="8"/>
        <v>92.255122657883703</v>
      </c>
      <c r="W18" s="30">
        <f t="shared" si="9"/>
        <v>91.004727522063504</v>
      </c>
      <c r="X18" s="19">
        <v>14</v>
      </c>
    </row>
    <row r="19" spans="1:24">
      <c r="A19" s="19">
        <v>17</v>
      </c>
      <c r="B19" s="20" t="s">
        <v>327</v>
      </c>
      <c r="C19" s="20" t="s">
        <v>328</v>
      </c>
      <c r="D19" s="31" t="s">
        <v>297</v>
      </c>
      <c r="E19" s="19">
        <v>97.782051282051299</v>
      </c>
      <c r="F19" s="19">
        <v>4.5</v>
      </c>
      <c r="G19" s="19">
        <v>0</v>
      </c>
      <c r="H19" s="19">
        <f t="shared" si="0"/>
        <v>102.282051282051</v>
      </c>
      <c r="I19" s="25">
        <f t="shared" si="1"/>
        <v>0.90865603615669299</v>
      </c>
      <c r="J19" s="26">
        <f t="shared" si="2"/>
        <v>90.865603615669301</v>
      </c>
      <c r="K19" s="19">
        <v>87.6944444444444</v>
      </c>
      <c r="L19" s="19">
        <v>7.4999999999999997E-2</v>
      </c>
      <c r="M19" s="19">
        <v>0</v>
      </c>
      <c r="N19" s="19">
        <f t="shared" si="3"/>
        <v>87.769444444444403</v>
      </c>
      <c r="O19" s="25">
        <f t="shared" si="4"/>
        <v>0.91247349014279</v>
      </c>
      <c r="P19" s="26">
        <f t="shared" si="5"/>
        <v>91.247349014278996</v>
      </c>
      <c r="Q19" s="19">
        <v>100</v>
      </c>
      <c r="R19" s="19">
        <v>0</v>
      </c>
      <c r="S19" s="19">
        <v>0</v>
      </c>
      <c r="T19" s="19">
        <f t="shared" si="6"/>
        <v>100</v>
      </c>
      <c r="U19" s="25">
        <f t="shared" si="7"/>
        <v>0.85421409868410902</v>
      </c>
      <c r="V19" s="26">
        <f t="shared" si="8"/>
        <v>85.421409868410905</v>
      </c>
      <c r="W19" s="30">
        <f t="shared" si="9"/>
        <v>90.588406019970293</v>
      </c>
      <c r="X19" s="19">
        <v>15</v>
      </c>
    </row>
    <row r="20" spans="1:24">
      <c r="A20" s="19">
        <v>18</v>
      </c>
      <c r="B20" s="20" t="s">
        <v>329</v>
      </c>
      <c r="C20" s="20" t="s">
        <v>330</v>
      </c>
      <c r="D20" s="31" t="s">
        <v>297</v>
      </c>
      <c r="E20" s="19">
        <v>97.782051282051299</v>
      </c>
      <c r="F20" s="19">
        <v>3.75</v>
      </c>
      <c r="G20" s="19">
        <v>0</v>
      </c>
      <c r="H20" s="19">
        <f t="shared" si="0"/>
        <v>101.532051282051</v>
      </c>
      <c r="I20" s="25">
        <f t="shared" si="1"/>
        <v>0.90199316599936497</v>
      </c>
      <c r="J20" s="26">
        <f t="shared" si="2"/>
        <v>90.199316599936495</v>
      </c>
      <c r="K20" s="19">
        <v>86.842857142857099</v>
      </c>
      <c r="L20" s="19">
        <v>0</v>
      </c>
      <c r="M20" s="19">
        <v>0</v>
      </c>
      <c r="N20" s="19">
        <f t="shared" si="3"/>
        <v>86.842857142857099</v>
      </c>
      <c r="O20" s="25">
        <f t="shared" si="4"/>
        <v>0.90284045265060797</v>
      </c>
      <c r="P20" s="26">
        <f t="shared" si="5"/>
        <v>90.284045265060797</v>
      </c>
      <c r="Q20" s="19">
        <v>100</v>
      </c>
      <c r="R20" s="19">
        <v>5</v>
      </c>
      <c r="S20" s="19">
        <v>0</v>
      </c>
      <c r="T20" s="19">
        <f t="shared" si="6"/>
        <v>105</v>
      </c>
      <c r="U20" s="25">
        <f t="shared" si="7"/>
        <v>0.89692480361831395</v>
      </c>
      <c r="V20" s="26">
        <f t="shared" si="8"/>
        <v>89.6924803618314</v>
      </c>
      <c r="W20" s="30">
        <f t="shared" si="9"/>
        <v>90.207943041712994</v>
      </c>
      <c r="X20" s="19">
        <v>16</v>
      </c>
    </row>
    <row r="21" spans="1:24">
      <c r="A21" s="19">
        <v>19</v>
      </c>
      <c r="B21" s="20" t="s">
        <v>331</v>
      </c>
      <c r="C21" s="20" t="s">
        <v>332</v>
      </c>
      <c r="D21" s="31" t="s">
        <v>297</v>
      </c>
      <c r="E21" s="19">
        <v>97.7641025641026</v>
      </c>
      <c r="F21" s="19">
        <v>1</v>
      </c>
      <c r="G21" s="19">
        <v>0</v>
      </c>
      <c r="H21" s="19">
        <f t="shared" si="0"/>
        <v>98.7641025641026</v>
      </c>
      <c r="I21" s="25">
        <f t="shared" si="1"/>
        <v>0.87740318878625001</v>
      </c>
      <c r="J21" s="26">
        <f t="shared" si="2"/>
        <v>87.740318878625004</v>
      </c>
      <c r="K21" s="19">
        <v>87.875</v>
      </c>
      <c r="L21" s="19">
        <v>9.375E-2</v>
      </c>
      <c r="M21" s="19">
        <v>0</v>
      </c>
      <c r="N21" s="19">
        <f t="shared" si="3"/>
        <v>87.96875</v>
      </c>
      <c r="O21" s="25">
        <f t="shared" si="4"/>
        <v>0.91454552144062695</v>
      </c>
      <c r="P21" s="26">
        <f t="shared" si="5"/>
        <v>91.454552144062703</v>
      </c>
      <c r="Q21" s="19">
        <v>100</v>
      </c>
      <c r="R21" s="19">
        <v>0</v>
      </c>
      <c r="S21" s="19">
        <v>0</v>
      </c>
      <c r="T21" s="19">
        <f t="shared" si="6"/>
        <v>100</v>
      </c>
      <c r="U21" s="25">
        <f t="shared" si="7"/>
        <v>0.85421409868410902</v>
      </c>
      <c r="V21" s="26">
        <f t="shared" si="8"/>
        <v>85.421409868410905</v>
      </c>
      <c r="W21" s="30">
        <f t="shared" si="9"/>
        <v>90.108391263409999</v>
      </c>
      <c r="X21" s="19">
        <v>17</v>
      </c>
    </row>
    <row r="22" spans="1:24">
      <c r="A22" s="19">
        <v>20</v>
      </c>
      <c r="B22" s="20" t="s">
        <v>333</v>
      </c>
      <c r="C22" s="20" t="s">
        <v>334</v>
      </c>
      <c r="D22" s="31" t="s">
        <v>297</v>
      </c>
      <c r="E22" s="19">
        <v>97.7641025641026</v>
      </c>
      <c r="F22" s="19">
        <v>5.75</v>
      </c>
      <c r="G22" s="19">
        <v>0</v>
      </c>
      <c r="H22" s="19">
        <f t="shared" si="0"/>
        <v>103.514102564103</v>
      </c>
      <c r="I22" s="25">
        <f t="shared" si="1"/>
        <v>0.91960136644932999</v>
      </c>
      <c r="J22" s="26">
        <f t="shared" si="2"/>
        <v>91.960136644933002</v>
      </c>
      <c r="K22" s="19">
        <v>85.422222222222203</v>
      </c>
      <c r="L22" s="19">
        <v>0.5</v>
      </c>
      <c r="M22" s="19">
        <v>0</v>
      </c>
      <c r="N22" s="19">
        <f t="shared" si="3"/>
        <v>85.922222222222203</v>
      </c>
      <c r="O22" s="25">
        <f t="shared" si="4"/>
        <v>0.89326929762625595</v>
      </c>
      <c r="P22" s="26">
        <f t="shared" si="5"/>
        <v>89.326929762625596</v>
      </c>
      <c r="Q22" s="19">
        <v>100</v>
      </c>
      <c r="R22" s="19">
        <v>6.6666666666666696</v>
      </c>
      <c r="S22" s="19">
        <v>0</v>
      </c>
      <c r="T22" s="19">
        <f t="shared" si="6"/>
        <v>106.666666666667</v>
      </c>
      <c r="U22" s="25">
        <f t="shared" si="7"/>
        <v>0.91116170526304896</v>
      </c>
      <c r="V22" s="26">
        <f t="shared" si="8"/>
        <v>91.116170526304899</v>
      </c>
      <c r="W22" s="30">
        <f t="shared" si="9"/>
        <v>90.032495215455</v>
      </c>
      <c r="X22" s="19">
        <v>18</v>
      </c>
    </row>
    <row r="23" spans="1:24">
      <c r="A23" s="19">
        <v>21</v>
      </c>
      <c r="B23" s="20" t="s">
        <v>335</v>
      </c>
      <c r="C23" s="20" t="s">
        <v>336</v>
      </c>
      <c r="D23" s="31" t="s">
        <v>297</v>
      </c>
      <c r="E23" s="19">
        <v>97.782051282051299</v>
      </c>
      <c r="F23" s="19">
        <v>7.25</v>
      </c>
      <c r="G23" s="19">
        <v>0</v>
      </c>
      <c r="H23" s="19">
        <f t="shared" si="0"/>
        <v>105.032051282051</v>
      </c>
      <c r="I23" s="25">
        <f t="shared" si="1"/>
        <v>0.93308656006689705</v>
      </c>
      <c r="J23" s="26">
        <f t="shared" si="2"/>
        <v>93.308656006689702</v>
      </c>
      <c r="K23" s="19">
        <v>86.181250000000006</v>
      </c>
      <c r="L23" s="19">
        <v>0</v>
      </c>
      <c r="M23" s="19">
        <v>0</v>
      </c>
      <c r="N23" s="19">
        <f t="shared" si="3"/>
        <v>86.181250000000006</v>
      </c>
      <c r="O23" s="25">
        <f t="shared" si="4"/>
        <v>0.89596221635131901</v>
      </c>
      <c r="P23" s="26">
        <f t="shared" si="5"/>
        <v>89.596221635131897</v>
      </c>
      <c r="Q23" s="19">
        <v>100</v>
      </c>
      <c r="R23" s="19">
        <v>0</v>
      </c>
      <c r="S23" s="19">
        <v>0</v>
      </c>
      <c r="T23" s="19">
        <f t="shared" si="6"/>
        <v>100</v>
      </c>
      <c r="U23" s="25">
        <f t="shared" si="7"/>
        <v>0.85421409868410902</v>
      </c>
      <c r="V23" s="26">
        <f t="shared" si="8"/>
        <v>85.421409868410905</v>
      </c>
      <c r="W23" s="30">
        <f t="shared" si="9"/>
        <v>89.921227332771394</v>
      </c>
      <c r="X23" s="19">
        <v>19</v>
      </c>
    </row>
    <row r="24" spans="1:24">
      <c r="A24" s="19">
        <v>22</v>
      </c>
      <c r="B24" s="20" t="s">
        <v>337</v>
      </c>
      <c r="C24" s="20" t="s">
        <v>338</v>
      </c>
      <c r="D24" s="31" t="s">
        <v>297</v>
      </c>
      <c r="E24" s="19">
        <v>97.7641025641026</v>
      </c>
      <c r="F24" s="19">
        <v>14.8</v>
      </c>
      <c r="G24" s="19">
        <v>0</v>
      </c>
      <c r="H24" s="19">
        <f t="shared" si="0"/>
        <v>112.564102564103</v>
      </c>
      <c r="I24" s="25">
        <f t="shared" si="1"/>
        <v>0.99999999968109399</v>
      </c>
      <c r="J24" s="26">
        <f t="shared" si="2"/>
        <v>99.999999968109407</v>
      </c>
      <c r="K24" s="19">
        <v>84.183333333333294</v>
      </c>
      <c r="L24" s="19">
        <v>0</v>
      </c>
      <c r="M24" s="19">
        <v>0</v>
      </c>
      <c r="N24" s="19">
        <f t="shared" si="3"/>
        <v>84.183333333333294</v>
      </c>
      <c r="O24" s="25">
        <f t="shared" si="4"/>
        <v>0.87519136602422398</v>
      </c>
      <c r="P24" s="26">
        <f t="shared" si="5"/>
        <v>87.519136602422407</v>
      </c>
      <c r="Q24" s="19">
        <v>100</v>
      </c>
      <c r="R24" s="19">
        <v>1.3333333333333299</v>
      </c>
      <c r="S24" s="19">
        <v>0</v>
      </c>
      <c r="T24" s="19">
        <f t="shared" si="6"/>
        <v>101.333333333333</v>
      </c>
      <c r="U24" s="25">
        <f t="shared" si="7"/>
        <v>0.86560361999989699</v>
      </c>
      <c r="V24" s="26">
        <f t="shared" si="8"/>
        <v>86.560361999989695</v>
      </c>
      <c r="W24" s="30">
        <f t="shared" si="9"/>
        <v>89.9194318153165</v>
      </c>
      <c r="X24" s="19">
        <v>20</v>
      </c>
    </row>
    <row r="25" spans="1:24">
      <c r="A25" s="19">
        <v>23</v>
      </c>
      <c r="B25" s="20" t="s">
        <v>339</v>
      </c>
      <c r="C25" s="20" t="s">
        <v>340</v>
      </c>
      <c r="D25" s="31" t="s">
        <v>297</v>
      </c>
      <c r="E25" s="19">
        <v>97.782051282051299</v>
      </c>
      <c r="F25" s="19">
        <v>10.5</v>
      </c>
      <c r="G25" s="19">
        <v>0</v>
      </c>
      <c r="H25" s="19">
        <f t="shared" si="0"/>
        <v>108.282051282051</v>
      </c>
      <c r="I25" s="25">
        <f t="shared" si="1"/>
        <v>0.96195899741532098</v>
      </c>
      <c r="J25" s="26">
        <f t="shared" si="2"/>
        <v>96.195899741532102</v>
      </c>
      <c r="K25" s="19">
        <v>85.193749999999994</v>
      </c>
      <c r="L25" s="19">
        <v>0</v>
      </c>
      <c r="M25" s="19">
        <v>0</v>
      </c>
      <c r="N25" s="19">
        <f t="shared" si="3"/>
        <v>85.193749999999994</v>
      </c>
      <c r="O25" s="25">
        <f t="shared" si="4"/>
        <v>0.88569591493834399</v>
      </c>
      <c r="P25" s="26">
        <f t="shared" si="5"/>
        <v>88.569591493834395</v>
      </c>
      <c r="Q25" s="19">
        <v>100</v>
      </c>
      <c r="R25" s="19">
        <v>0</v>
      </c>
      <c r="S25" s="19">
        <v>0</v>
      </c>
      <c r="T25" s="19">
        <f t="shared" si="6"/>
        <v>100</v>
      </c>
      <c r="U25" s="25">
        <f t="shared" si="7"/>
        <v>0.85421409868410902</v>
      </c>
      <c r="V25" s="26">
        <f t="shared" si="8"/>
        <v>85.421409868410905</v>
      </c>
      <c r="W25" s="30">
        <f t="shared" si="9"/>
        <v>89.780034980831601</v>
      </c>
      <c r="X25" s="19">
        <v>21</v>
      </c>
    </row>
    <row r="26" spans="1:24">
      <c r="A26" s="19">
        <v>24</v>
      </c>
      <c r="B26" s="20" t="s">
        <v>341</v>
      </c>
      <c r="C26" s="20" t="s">
        <v>342</v>
      </c>
      <c r="D26" s="31" t="s">
        <v>297</v>
      </c>
      <c r="E26" s="19">
        <v>97.728205128205104</v>
      </c>
      <c r="F26" s="19">
        <v>10.5</v>
      </c>
      <c r="G26" s="19">
        <v>0</v>
      </c>
      <c r="H26" s="19">
        <f t="shared" si="0"/>
        <v>108.228205128205</v>
      </c>
      <c r="I26" s="25">
        <f t="shared" si="1"/>
        <v>0.96148063750658896</v>
      </c>
      <c r="J26" s="26">
        <f t="shared" si="2"/>
        <v>96.148063750658906</v>
      </c>
      <c r="K26" s="19">
        <v>84.818749999999994</v>
      </c>
      <c r="L26" s="19">
        <v>0</v>
      </c>
      <c r="M26" s="19">
        <v>0</v>
      </c>
      <c r="N26" s="19">
        <f t="shared" si="3"/>
        <v>84.818749999999994</v>
      </c>
      <c r="O26" s="25">
        <f t="shared" si="4"/>
        <v>0.88179731946506201</v>
      </c>
      <c r="P26" s="26">
        <f t="shared" si="5"/>
        <v>88.179731946506195</v>
      </c>
      <c r="Q26" s="19">
        <v>100</v>
      </c>
      <c r="R26" s="19">
        <v>2</v>
      </c>
      <c r="S26" s="19">
        <v>0</v>
      </c>
      <c r="T26" s="19">
        <f t="shared" si="6"/>
        <v>102</v>
      </c>
      <c r="U26" s="25">
        <f t="shared" si="7"/>
        <v>0.87129838065779097</v>
      </c>
      <c r="V26" s="26">
        <f t="shared" si="8"/>
        <v>87.129838065779097</v>
      </c>
      <c r="W26" s="30">
        <f t="shared" si="9"/>
        <v>89.668408919264095</v>
      </c>
      <c r="X26" s="19">
        <v>22</v>
      </c>
    </row>
    <row r="27" spans="1:24">
      <c r="A27" s="19">
        <v>25</v>
      </c>
      <c r="B27" s="20" t="s">
        <v>343</v>
      </c>
      <c r="C27" s="20" t="s">
        <v>344</v>
      </c>
      <c r="D27" s="31" t="s">
        <v>297</v>
      </c>
      <c r="E27" s="19">
        <v>97.782051282051299</v>
      </c>
      <c r="F27" s="19">
        <v>2</v>
      </c>
      <c r="G27" s="19">
        <v>0</v>
      </c>
      <c r="H27" s="19">
        <f t="shared" si="0"/>
        <v>99.782051282051299</v>
      </c>
      <c r="I27" s="25">
        <f t="shared" si="1"/>
        <v>0.88644646896559798</v>
      </c>
      <c r="J27" s="26">
        <f t="shared" si="2"/>
        <v>88.644646896559806</v>
      </c>
      <c r="K27" s="19">
        <v>86.8125</v>
      </c>
      <c r="L27" s="19">
        <v>0</v>
      </c>
      <c r="M27" s="19">
        <v>0</v>
      </c>
      <c r="N27" s="19">
        <f t="shared" si="3"/>
        <v>86.8125</v>
      </c>
      <c r="O27" s="25">
        <f t="shared" si="4"/>
        <v>0.90252485206467603</v>
      </c>
      <c r="P27" s="26">
        <f t="shared" si="5"/>
        <v>90.252485206467597</v>
      </c>
      <c r="Q27" s="19">
        <v>100</v>
      </c>
      <c r="R27" s="19">
        <v>0</v>
      </c>
      <c r="S27" s="19">
        <v>0</v>
      </c>
      <c r="T27" s="19">
        <f t="shared" si="6"/>
        <v>100</v>
      </c>
      <c r="U27" s="25">
        <f t="shared" si="7"/>
        <v>0.85421409868410902</v>
      </c>
      <c r="V27" s="26">
        <f t="shared" si="8"/>
        <v>85.421409868410905</v>
      </c>
      <c r="W27" s="30">
        <f t="shared" si="9"/>
        <v>89.447810010680399</v>
      </c>
      <c r="X27" s="19">
        <v>23</v>
      </c>
    </row>
    <row r="28" spans="1:24">
      <c r="A28" s="19">
        <v>26</v>
      </c>
      <c r="B28" s="20" t="s">
        <v>345</v>
      </c>
      <c r="C28" s="20" t="s">
        <v>346</v>
      </c>
      <c r="D28" s="31" t="s">
        <v>297</v>
      </c>
      <c r="E28" s="19">
        <v>97.7641025641026</v>
      </c>
      <c r="F28" s="19">
        <v>11</v>
      </c>
      <c r="G28" s="19">
        <v>0</v>
      </c>
      <c r="H28" s="19">
        <f t="shared" si="0"/>
        <v>108.764102564103</v>
      </c>
      <c r="I28" s="25">
        <f t="shared" si="1"/>
        <v>0.96624145755062996</v>
      </c>
      <c r="J28" s="26">
        <f t="shared" si="2"/>
        <v>96.624145755062898</v>
      </c>
      <c r="K28" s="19">
        <v>84.610989010989002</v>
      </c>
      <c r="L28" s="19">
        <v>0</v>
      </c>
      <c r="M28" s="19">
        <v>0</v>
      </c>
      <c r="N28" s="19">
        <f t="shared" si="3"/>
        <v>84.610989010989002</v>
      </c>
      <c r="O28" s="25">
        <f t="shared" si="4"/>
        <v>0.87963738332830799</v>
      </c>
      <c r="P28" s="26">
        <f t="shared" si="5"/>
        <v>87.9637383328308</v>
      </c>
      <c r="Q28" s="19">
        <v>100</v>
      </c>
      <c r="R28" s="19">
        <v>0</v>
      </c>
      <c r="S28" s="19">
        <v>0</v>
      </c>
      <c r="T28" s="19">
        <f t="shared" si="6"/>
        <v>100</v>
      </c>
      <c r="U28" s="25">
        <f t="shared" si="7"/>
        <v>0.85421409868410902</v>
      </c>
      <c r="V28" s="26">
        <f t="shared" si="8"/>
        <v>85.421409868410905</v>
      </c>
      <c r="W28" s="30">
        <f t="shared" si="9"/>
        <v>89.441586970835303</v>
      </c>
      <c r="X28" s="19">
        <v>24</v>
      </c>
    </row>
    <row r="29" spans="1:24">
      <c r="A29" s="19">
        <v>27</v>
      </c>
      <c r="B29" s="20" t="s">
        <v>347</v>
      </c>
      <c r="C29" s="20" t="s">
        <v>348</v>
      </c>
      <c r="D29" s="31" t="s">
        <v>297</v>
      </c>
      <c r="E29" s="19">
        <v>97.7641025641026</v>
      </c>
      <c r="F29" s="19">
        <v>4</v>
      </c>
      <c r="G29" s="19">
        <v>0</v>
      </c>
      <c r="H29" s="19">
        <f t="shared" si="0"/>
        <v>101.764102564103</v>
      </c>
      <c r="I29" s="25">
        <f t="shared" si="1"/>
        <v>0.90405466941556401</v>
      </c>
      <c r="J29" s="26">
        <f t="shared" si="2"/>
        <v>90.405466941556398</v>
      </c>
      <c r="K29" s="19">
        <v>85.356250000000003</v>
      </c>
      <c r="L29" s="19">
        <v>0</v>
      </c>
      <c r="M29" s="19">
        <v>0</v>
      </c>
      <c r="N29" s="19">
        <f t="shared" si="3"/>
        <v>85.356250000000003</v>
      </c>
      <c r="O29" s="25">
        <f t="shared" si="4"/>
        <v>0.88738530631009904</v>
      </c>
      <c r="P29" s="26">
        <f t="shared" si="5"/>
        <v>88.738530631009894</v>
      </c>
      <c r="Q29" s="19">
        <v>100</v>
      </c>
      <c r="R29" s="19">
        <v>7.3333333333333304</v>
      </c>
      <c r="S29" s="19">
        <v>0</v>
      </c>
      <c r="T29" s="19">
        <f t="shared" si="6"/>
        <v>107.333333333333</v>
      </c>
      <c r="U29" s="25">
        <f t="shared" si="7"/>
        <v>0.91685646592094305</v>
      </c>
      <c r="V29" s="26">
        <f t="shared" si="8"/>
        <v>91.685646592094301</v>
      </c>
      <c r="W29" s="30">
        <f t="shared" si="9"/>
        <v>89.366629489227705</v>
      </c>
      <c r="X29" s="19">
        <v>25</v>
      </c>
    </row>
    <row r="30" spans="1:24">
      <c r="A30" s="19">
        <v>28</v>
      </c>
      <c r="B30" s="20" t="s">
        <v>349</v>
      </c>
      <c r="C30" s="20" t="s">
        <v>350</v>
      </c>
      <c r="D30" s="31" t="s">
        <v>297</v>
      </c>
      <c r="E30" s="19">
        <v>97.746153846153803</v>
      </c>
      <c r="F30" s="19">
        <v>6</v>
      </c>
      <c r="G30" s="19">
        <v>0</v>
      </c>
      <c r="H30" s="19">
        <f t="shared" si="0"/>
        <v>103.746153846154</v>
      </c>
      <c r="I30" s="25">
        <f t="shared" si="1"/>
        <v>0.92166286986552903</v>
      </c>
      <c r="J30" s="26">
        <f t="shared" si="2"/>
        <v>92.166286986552905</v>
      </c>
      <c r="K30" s="19">
        <v>84.828749999999999</v>
      </c>
      <c r="L30" s="19">
        <v>0</v>
      </c>
      <c r="M30" s="19">
        <v>0</v>
      </c>
      <c r="N30" s="19">
        <f t="shared" si="3"/>
        <v>84.828749999999999</v>
      </c>
      <c r="O30" s="25">
        <f t="shared" si="4"/>
        <v>0.88190128201101703</v>
      </c>
      <c r="P30" s="26">
        <f t="shared" si="5"/>
        <v>88.1901282011017</v>
      </c>
      <c r="Q30" s="19">
        <v>100</v>
      </c>
      <c r="R30" s="19">
        <v>0</v>
      </c>
      <c r="S30" s="19">
        <v>0</v>
      </c>
      <c r="T30" s="19">
        <f t="shared" si="6"/>
        <v>100</v>
      </c>
      <c r="U30" s="25">
        <f t="shared" si="7"/>
        <v>0.85421409868410902</v>
      </c>
      <c r="V30" s="26">
        <f t="shared" si="8"/>
        <v>85.421409868410905</v>
      </c>
      <c r="W30" s="30">
        <f t="shared" si="9"/>
        <v>88.708488124922795</v>
      </c>
      <c r="X30" s="19">
        <v>26</v>
      </c>
    </row>
    <row r="31" spans="1:24">
      <c r="A31" s="19">
        <v>29</v>
      </c>
      <c r="B31" s="20" t="s">
        <v>351</v>
      </c>
      <c r="C31" s="20" t="s">
        <v>352</v>
      </c>
      <c r="D31" s="31" t="s">
        <v>297</v>
      </c>
      <c r="E31" s="19">
        <v>97.782051282051299</v>
      </c>
      <c r="F31" s="19">
        <v>0.5</v>
      </c>
      <c r="G31" s="19">
        <v>0</v>
      </c>
      <c r="H31" s="19">
        <f t="shared" si="0"/>
        <v>98.282051282051299</v>
      </c>
      <c r="I31" s="25">
        <f t="shared" si="1"/>
        <v>0.87312072865094104</v>
      </c>
      <c r="J31" s="26">
        <f t="shared" si="2"/>
        <v>87.312072865094095</v>
      </c>
      <c r="K31" s="19">
        <v>86.093333333333305</v>
      </c>
      <c r="L31" s="19">
        <v>0</v>
      </c>
      <c r="M31" s="19">
        <v>0</v>
      </c>
      <c r="N31" s="19">
        <f t="shared" si="3"/>
        <v>86.093333333333305</v>
      </c>
      <c r="O31" s="25">
        <f t="shared" si="4"/>
        <v>0.89504821230147102</v>
      </c>
      <c r="P31" s="26">
        <f t="shared" si="5"/>
        <v>89.504821230147101</v>
      </c>
      <c r="Q31" s="19">
        <v>100</v>
      </c>
      <c r="R31" s="19">
        <v>0</v>
      </c>
      <c r="S31" s="19">
        <v>0</v>
      </c>
      <c r="T31" s="19">
        <f t="shared" si="6"/>
        <v>100</v>
      </c>
      <c r="U31" s="25">
        <f t="shared" si="7"/>
        <v>0.85421409868410902</v>
      </c>
      <c r="V31" s="26">
        <f t="shared" si="8"/>
        <v>85.421409868410905</v>
      </c>
      <c r="W31" s="30">
        <f t="shared" si="9"/>
        <v>88.657930420962899</v>
      </c>
      <c r="X31" s="19">
        <v>27</v>
      </c>
    </row>
    <row r="32" spans="1:24">
      <c r="A32" s="19">
        <v>30</v>
      </c>
      <c r="B32" s="20" t="s">
        <v>353</v>
      </c>
      <c r="C32" s="20" t="s">
        <v>354</v>
      </c>
      <c r="D32" s="31" t="s">
        <v>297</v>
      </c>
      <c r="E32" s="19">
        <v>97.728205128205104</v>
      </c>
      <c r="F32" s="19">
        <v>11</v>
      </c>
      <c r="G32" s="19">
        <v>0</v>
      </c>
      <c r="H32" s="19">
        <f t="shared" si="0"/>
        <v>108.728205128205</v>
      </c>
      <c r="I32" s="25">
        <f t="shared" si="1"/>
        <v>0.96592255094480794</v>
      </c>
      <c r="J32" s="26">
        <f t="shared" si="2"/>
        <v>96.592255094480805</v>
      </c>
      <c r="K32" s="19">
        <v>82.413333333333298</v>
      </c>
      <c r="L32" s="19">
        <v>0</v>
      </c>
      <c r="M32" s="19">
        <v>0</v>
      </c>
      <c r="N32" s="19">
        <f t="shared" si="3"/>
        <v>82.413333333333298</v>
      </c>
      <c r="O32" s="25">
        <f t="shared" si="4"/>
        <v>0.85678999539033496</v>
      </c>
      <c r="P32" s="26">
        <f t="shared" si="5"/>
        <v>85.678999539033498</v>
      </c>
      <c r="Q32" s="19">
        <v>100</v>
      </c>
      <c r="R32" s="19">
        <v>1.3333333333333299</v>
      </c>
      <c r="S32" s="19">
        <v>0</v>
      </c>
      <c r="T32" s="19">
        <f t="shared" si="6"/>
        <v>101.333333333333</v>
      </c>
      <c r="U32" s="25">
        <f t="shared" si="7"/>
        <v>0.86560361999989699</v>
      </c>
      <c r="V32" s="26">
        <f t="shared" si="8"/>
        <v>86.560361999989695</v>
      </c>
      <c r="W32" s="30">
        <f t="shared" si="9"/>
        <v>87.949786896218598</v>
      </c>
      <c r="X32" s="19">
        <v>28</v>
      </c>
    </row>
    <row r="33" spans="1:24">
      <c r="A33" s="19">
        <v>31</v>
      </c>
      <c r="B33" s="20" t="s">
        <v>355</v>
      </c>
      <c r="C33" s="20" t="s">
        <v>356</v>
      </c>
      <c r="D33" s="31" t="s">
        <v>297</v>
      </c>
      <c r="E33" s="19">
        <v>97.782051282051299</v>
      </c>
      <c r="F33" s="19">
        <v>0</v>
      </c>
      <c r="G33" s="19">
        <v>0</v>
      </c>
      <c r="H33" s="19">
        <f t="shared" si="0"/>
        <v>97.782051282051299</v>
      </c>
      <c r="I33" s="25">
        <f t="shared" si="1"/>
        <v>0.86867881521272206</v>
      </c>
      <c r="J33" s="26">
        <f t="shared" si="2"/>
        <v>86.867881521272196</v>
      </c>
      <c r="K33" s="19">
        <v>85.157894736842096</v>
      </c>
      <c r="L33" s="19">
        <v>0</v>
      </c>
      <c r="M33" s="19">
        <v>0</v>
      </c>
      <c r="N33" s="19">
        <f t="shared" si="3"/>
        <v>85.157894736842096</v>
      </c>
      <c r="O33" s="25">
        <f t="shared" si="4"/>
        <v>0.88532315449396903</v>
      </c>
      <c r="P33" s="26">
        <f t="shared" si="5"/>
        <v>88.532315449396904</v>
      </c>
      <c r="Q33" s="19">
        <v>100</v>
      </c>
      <c r="R33" s="19">
        <v>0</v>
      </c>
      <c r="S33" s="19">
        <v>0</v>
      </c>
      <c r="T33" s="19">
        <f t="shared" si="6"/>
        <v>100</v>
      </c>
      <c r="U33" s="25">
        <f t="shared" si="7"/>
        <v>0.85421409868410902</v>
      </c>
      <c r="V33" s="26">
        <f t="shared" si="8"/>
        <v>85.421409868410905</v>
      </c>
      <c r="W33" s="30">
        <f t="shared" si="9"/>
        <v>87.888338105673299</v>
      </c>
      <c r="X33" s="19">
        <v>29</v>
      </c>
    </row>
    <row r="34" spans="1:24">
      <c r="A34" s="19">
        <v>32</v>
      </c>
      <c r="B34" s="20" t="s">
        <v>357</v>
      </c>
      <c r="C34" s="20" t="s">
        <v>358</v>
      </c>
      <c r="D34" s="31" t="s">
        <v>297</v>
      </c>
      <c r="E34" s="19">
        <v>97.746153846153803</v>
      </c>
      <c r="F34" s="19">
        <v>11.8</v>
      </c>
      <c r="G34" s="19">
        <v>0</v>
      </c>
      <c r="H34" s="19">
        <f t="shared" si="0"/>
        <v>109.546153846154</v>
      </c>
      <c r="I34" s="25">
        <f t="shared" si="1"/>
        <v>0.97318906574886899</v>
      </c>
      <c r="J34" s="26">
        <f t="shared" si="2"/>
        <v>97.318906574886896</v>
      </c>
      <c r="K34" s="19">
        <v>81.163157894736798</v>
      </c>
      <c r="L34" s="19">
        <v>0</v>
      </c>
      <c r="M34" s="19">
        <v>0</v>
      </c>
      <c r="N34" s="19">
        <f t="shared" si="3"/>
        <v>81.163157894736798</v>
      </c>
      <c r="O34" s="25">
        <f t="shared" si="4"/>
        <v>0.84379285324174802</v>
      </c>
      <c r="P34" s="26">
        <f t="shared" si="5"/>
        <v>84.379285324174802</v>
      </c>
      <c r="Q34" s="19">
        <v>100</v>
      </c>
      <c r="R34" s="19">
        <v>2</v>
      </c>
      <c r="S34" s="19">
        <v>0</v>
      </c>
      <c r="T34" s="19">
        <f t="shared" si="6"/>
        <v>102</v>
      </c>
      <c r="U34" s="25">
        <f t="shared" si="7"/>
        <v>0.87129838065779097</v>
      </c>
      <c r="V34" s="26">
        <f t="shared" si="8"/>
        <v>87.129838065779097</v>
      </c>
      <c r="W34" s="30">
        <f t="shared" si="9"/>
        <v>87.242264848477603</v>
      </c>
      <c r="X34" s="19">
        <v>30</v>
      </c>
    </row>
    <row r="35" spans="1:24">
      <c r="A35" s="19">
        <v>33</v>
      </c>
      <c r="B35" s="20" t="s">
        <v>359</v>
      </c>
      <c r="C35" s="20" t="s">
        <v>360</v>
      </c>
      <c r="D35" s="31" t="s">
        <v>297</v>
      </c>
      <c r="E35" s="19">
        <v>97.782051282051299</v>
      </c>
      <c r="F35" s="19">
        <v>2.5</v>
      </c>
      <c r="G35" s="19">
        <v>0</v>
      </c>
      <c r="H35" s="19">
        <f t="shared" si="0"/>
        <v>100.282051282051</v>
      </c>
      <c r="I35" s="25">
        <f t="shared" si="1"/>
        <v>0.89088838240381696</v>
      </c>
      <c r="J35" s="26">
        <f t="shared" si="2"/>
        <v>89.088838240381705</v>
      </c>
      <c r="K35" s="19">
        <v>83.169411764705899</v>
      </c>
      <c r="L35" s="19">
        <v>0.4</v>
      </c>
      <c r="M35" s="19">
        <v>0</v>
      </c>
      <c r="N35" s="19">
        <f t="shared" si="3"/>
        <v>83.569411764705904</v>
      </c>
      <c r="O35" s="25">
        <f t="shared" si="4"/>
        <v>0.86880888109515597</v>
      </c>
      <c r="P35" s="26">
        <f t="shared" si="5"/>
        <v>86.880888109515595</v>
      </c>
      <c r="Q35" s="19">
        <v>100</v>
      </c>
      <c r="R35" s="19">
        <v>0</v>
      </c>
      <c r="S35" s="19">
        <v>0</v>
      </c>
      <c r="T35" s="19">
        <f t="shared" si="6"/>
        <v>100</v>
      </c>
      <c r="U35" s="25">
        <f t="shared" si="7"/>
        <v>0.85421409868410902</v>
      </c>
      <c r="V35" s="26">
        <f t="shared" si="8"/>
        <v>85.421409868410905</v>
      </c>
      <c r="W35" s="30">
        <f t="shared" si="9"/>
        <v>87.176530311578304</v>
      </c>
      <c r="X35" s="19">
        <v>31</v>
      </c>
    </row>
    <row r="36" spans="1:24">
      <c r="A36" s="19">
        <v>34</v>
      </c>
      <c r="B36" s="20" t="s">
        <v>361</v>
      </c>
      <c r="C36" s="20" t="s">
        <v>362</v>
      </c>
      <c r="D36" s="31" t="s">
        <v>297</v>
      </c>
      <c r="E36" s="19">
        <v>97.710256410256406</v>
      </c>
      <c r="F36" s="19">
        <v>0.5</v>
      </c>
      <c r="G36" s="19">
        <v>0</v>
      </c>
      <c r="H36" s="19">
        <f t="shared" si="0"/>
        <v>98.210256410256406</v>
      </c>
      <c r="I36" s="25">
        <f t="shared" si="1"/>
        <v>0.87248291543929901</v>
      </c>
      <c r="J36" s="26">
        <f t="shared" si="2"/>
        <v>87.248291543929895</v>
      </c>
      <c r="K36" s="19">
        <v>82.466666666666697</v>
      </c>
      <c r="L36" s="19">
        <v>0</v>
      </c>
      <c r="M36" s="19">
        <v>0</v>
      </c>
      <c r="N36" s="19">
        <f t="shared" si="3"/>
        <v>82.466666666666697</v>
      </c>
      <c r="O36" s="25">
        <f t="shared" si="4"/>
        <v>0.85734446230209105</v>
      </c>
      <c r="P36" s="26">
        <f t="shared" si="5"/>
        <v>85.734446230209102</v>
      </c>
      <c r="Q36" s="19">
        <v>100</v>
      </c>
      <c r="R36" s="19">
        <v>0</v>
      </c>
      <c r="S36" s="19">
        <v>0</v>
      </c>
      <c r="T36" s="19">
        <f t="shared" si="6"/>
        <v>100</v>
      </c>
      <c r="U36" s="25">
        <f t="shared" si="7"/>
        <v>0.85421409868410902</v>
      </c>
      <c r="V36" s="26">
        <f t="shared" si="8"/>
        <v>85.421409868410905</v>
      </c>
      <c r="W36" s="30">
        <f t="shared" si="9"/>
        <v>86.005911656773506</v>
      </c>
      <c r="X36" s="19">
        <v>32</v>
      </c>
    </row>
    <row r="37" spans="1:24">
      <c r="A37" s="19">
        <v>35</v>
      </c>
      <c r="B37" s="20" t="s">
        <v>363</v>
      </c>
      <c r="C37" s="20" t="s">
        <v>364</v>
      </c>
      <c r="D37" s="31" t="s">
        <v>297</v>
      </c>
      <c r="E37" s="19">
        <v>97.782051282051299</v>
      </c>
      <c r="F37" s="19">
        <v>0</v>
      </c>
      <c r="G37" s="19">
        <v>0</v>
      </c>
      <c r="H37" s="19">
        <f t="shared" si="0"/>
        <v>97.782051282051299</v>
      </c>
      <c r="I37" s="25">
        <f t="shared" si="1"/>
        <v>0.86867881521272206</v>
      </c>
      <c r="J37" s="26">
        <f t="shared" si="2"/>
        <v>86.867881521272196</v>
      </c>
      <c r="K37" s="19">
        <v>82.516666666666694</v>
      </c>
      <c r="L37" s="19">
        <v>0</v>
      </c>
      <c r="M37" s="19">
        <v>0</v>
      </c>
      <c r="N37" s="19">
        <f t="shared" si="3"/>
        <v>82.516666666666694</v>
      </c>
      <c r="O37" s="25">
        <f t="shared" si="4"/>
        <v>0.85786427503186202</v>
      </c>
      <c r="P37" s="26">
        <f t="shared" si="5"/>
        <v>85.786427503186204</v>
      </c>
      <c r="Q37" s="19">
        <v>100</v>
      </c>
      <c r="R37" s="19">
        <v>0</v>
      </c>
      <c r="S37" s="19">
        <v>0</v>
      </c>
      <c r="T37" s="19">
        <f t="shared" si="6"/>
        <v>100</v>
      </c>
      <c r="U37" s="25">
        <f t="shared" si="7"/>
        <v>0.85421409868410902</v>
      </c>
      <c r="V37" s="26">
        <f t="shared" si="8"/>
        <v>85.421409868410905</v>
      </c>
      <c r="W37" s="30">
        <f t="shared" si="9"/>
        <v>85.966216543325899</v>
      </c>
      <c r="X37" s="19">
        <v>33</v>
      </c>
    </row>
    <row r="38" spans="1:24">
      <c r="A38" s="19">
        <v>36</v>
      </c>
      <c r="B38" s="20" t="s">
        <v>365</v>
      </c>
      <c r="C38" s="20" t="s">
        <v>366</v>
      </c>
      <c r="D38" s="31" t="s">
        <v>297</v>
      </c>
      <c r="E38" s="19">
        <v>97.728205128205104</v>
      </c>
      <c r="F38" s="19">
        <v>1</v>
      </c>
      <c r="G38" s="19">
        <v>0</v>
      </c>
      <c r="H38" s="19">
        <f t="shared" si="0"/>
        <v>98.728205128205104</v>
      </c>
      <c r="I38" s="25">
        <f t="shared" si="1"/>
        <v>0.877084282180429</v>
      </c>
      <c r="J38" s="26">
        <f t="shared" si="2"/>
        <v>87.708428218042798</v>
      </c>
      <c r="K38" s="19">
        <v>81.864999999999995</v>
      </c>
      <c r="L38" s="19">
        <v>0</v>
      </c>
      <c r="M38" s="19">
        <v>0</v>
      </c>
      <c r="N38" s="19">
        <f t="shared" si="3"/>
        <v>81.864999999999995</v>
      </c>
      <c r="O38" s="25">
        <f t="shared" si="4"/>
        <v>0.85108938245384802</v>
      </c>
      <c r="P38" s="26">
        <f t="shared" si="5"/>
        <v>85.108938245384806</v>
      </c>
      <c r="Q38" s="19">
        <v>100</v>
      </c>
      <c r="R38" s="19">
        <v>0</v>
      </c>
      <c r="S38" s="19">
        <v>0</v>
      </c>
      <c r="T38" s="19">
        <f t="shared" si="6"/>
        <v>100</v>
      </c>
      <c r="U38" s="25">
        <f t="shared" si="7"/>
        <v>0.85421409868410902</v>
      </c>
      <c r="V38" s="26">
        <f t="shared" si="8"/>
        <v>85.421409868410905</v>
      </c>
      <c r="W38" s="30">
        <f t="shared" si="9"/>
        <v>85.660083402219001</v>
      </c>
      <c r="X38" s="19">
        <v>34</v>
      </c>
    </row>
    <row r="39" spans="1:24">
      <c r="A39" s="19">
        <v>37</v>
      </c>
      <c r="B39" s="20" t="s">
        <v>367</v>
      </c>
      <c r="C39" s="20" t="s">
        <v>368</v>
      </c>
      <c r="D39" s="31" t="s">
        <v>297</v>
      </c>
      <c r="E39" s="19">
        <v>97.7641025641026</v>
      </c>
      <c r="F39" s="19">
        <v>8.8000000000000007</v>
      </c>
      <c r="G39" s="19">
        <v>0</v>
      </c>
      <c r="H39" s="19">
        <f t="shared" si="0"/>
        <v>106.564102564103</v>
      </c>
      <c r="I39" s="25">
        <f t="shared" si="1"/>
        <v>0.946697038422466</v>
      </c>
      <c r="J39" s="26">
        <f t="shared" si="2"/>
        <v>94.669703842246605</v>
      </c>
      <c r="K39" s="19">
        <v>77.06</v>
      </c>
      <c r="L39" s="19">
        <v>0.5</v>
      </c>
      <c r="M39" s="19">
        <v>0</v>
      </c>
      <c r="N39" s="19">
        <f t="shared" si="3"/>
        <v>77.56</v>
      </c>
      <c r="O39" s="25">
        <f t="shared" si="4"/>
        <v>0.806333506420576</v>
      </c>
      <c r="P39" s="26">
        <f t="shared" si="5"/>
        <v>80.633350642057593</v>
      </c>
      <c r="Q39" s="19">
        <v>100</v>
      </c>
      <c r="R39" s="19">
        <v>4.6666666666666696</v>
      </c>
      <c r="S39" s="19">
        <v>0</v>
      </c>
      <c r="T39" s="19">
        <f t="shared" si="6"/>
        <v>104.666666666667</v>
      </c>
      <c r="U39" s="25">
        <f t="shared" si="7"/>
        <v>0.89407742328936701</v>
      </c>
      <c r="V39" s="26">
        <f t="shared" si="8"/>
        <v>89.407742328936706</v>
      </c>
      <c r="W39" s="30">
        <f t="shared" si="9"/>
        <v>84.318060450783307</v>
      </c>
      <c r="X39" s="19">
        <v>35</v>
      </c>
    </row>
    <row r="40" spans="1:24">
      <c r="A40" s="19">
        <v>38</v>
      </c>
      <c r="B40" s="20" t="s">
        <v>369</v>
      </c>
      <c r="C40" s="20" t="s">
        <v>370</v>
      </c>
      <c r="D40" s="31" t="s">
        <v>297</v>
      </c>
      <c r="E40" s="19">
        <v>97.782051282051299</v>
      </c>
      <c r="F40" s="19">
        <v>3.5</v>
      </c>
      <c r="G40" s="19">
        <v>0</v>
      </c>
      <c r="H40" s="19">
        <f t="shared" si="0"/>
        <v>101.282051282051</v>
      </c>
      <c r="I40" s="25">
        <f t="shared" si="1"/>
        <v>0.89977220928025503</v>
      </c>
      <c r="J40" s="26">
        <f t="shared" si="2"/>
        <v>89.977220928025503</v>
      </c>
      <c r="K40" s="19">
        <v>77.269230769230802</v>
      </c>
      <c r="L40" s="19">
        <v>1.5</v>
      </c>
      <c r="M40" s="19">
        <v>0</v>
      </c>
      <c r="N40" s="19">
        <f t="shared" si="3"/>
        <v>78.769230769230802</v>
      </c>
      <c r="O40" s="25">
        <f t="shared" si="4"/>
        <v>0.81890497736211199</v>
      </c>
      <c r="P40" s="26">
        <f t="shared" si="5"/>
        <v>81.890497736211202</v>
      </c>
      <c r="Q40" s="19">
        <v>100</v>
      </c>
      <c r="R40" s="19">
        <v>0</v>
      </c>
      <c r="S40" s="19">
        <v>0</v>
      </c>
      <c r="T40" s="19">
        <f t="shared" si="6"/>
        <v>100</v>
      </c>
      <c r="U40" s="25">
        <f t="shared" si="7"/>
        <v>0.85421409868410902</v>
      </c>
      <c r="V40" s="26">
        <f t="shared" si="8"/>
        <v>85.421409868410905</v>
      </c>
      <c r="W40" s="30">
        <f t="shared" si="9"/>
        <v>83.860933587793994</v>
      </c>
      <c r="X40" s="19">
        <v>36</v>
      </c>
    </row>
    <row r="41" spans="1:24">
      <c r="A41" s="19">
        <v>39</v>
      </c>
      <c r="B41" s="20" t="s">
        <v>371</v>
      </c>
      <c r="C41" s="20" t="s">
        <v>372</v>
      </c>
      <c r="D41" s="31" t="s">
        <v>297</v>
      </c>
      <c r="E41" s="19">
        <v>97.7641025641026</v>
      </c>
      <c r="F41" s="19">
        <v>1</v>
      </c>
      <c r="G41" s="19">
        <v>0</v>
      </c>
      <c r="H41" s="19">
        <f t="shared" si="0"/>
        <v>98.7641025641026</v>
      </c>
      <c r="I41" s="25">
        <f t="shared" si="1"/>
        <v>0.87740318878625001</v>
      </c>
      <c r="J41" s="26">
        <f t="shared" si="2"/>
        <v>87.740318878625004</v>
      </c>
      <c r="K41" s="19">
        <v>79.124761904761897</v>
      </c>
      <c r="L41" s="19">
        <v>0</v>
      </c>
      <c r="M41" s="19">
        <v>0</v>
      </c>
      <c r="N41" s="19">
        <f t="shared" si="3"/>
        <v>79.124761904761897</v>
      </c>
      <c r="O41" s="25">
        <f t="shared" si="4"/>
        <v>0.822601169563691</v>
      </c>
      <c r="P41" s="26">
        <f t="shared" si="5"/>
        <v>82.260116956369103</v>
      </c>
      <c r="Q41" s="19">
        <v>100</v>
      </c>
      <c r="R41" s="19">
        <v>0</v>
      </c>
      <c r="S41" s="19">
        <v>0</v>
      </c>
      <c r="T41" s="19">
        <f t="shared" si="6"/>
        <v>100</v>
      </c>
      <c r="U41" s="25">
        <f t="shared" si="7"/>
        <v>0.85421409868410902</v>
      </c>
      <c r="V41" s="26">
        <f t="shared" si="8"/>
        <v>85.421409868410905</v>
      </c>
      <c r="W41" s="30">
        <f t="shared" si="9"/>
        <v>83.672286632024495</v>
      </c>
      <c r="X41" s="19">
        <v>37</v>
      </c>
    </row>
    <row r="42" spans="1:24">
      <c r="A42" s="19">
        <v>40</v>
      </c>
      <c r="B42" s="20" t="s">
        <v>373</v>
      </c>
      <c r="C42" s="20" t="s">
        <v>374</v>
      </c>
      <c r="D42" s="31" t="s">
        <v>297</v>
      </c>
      <c r="E42" s="19">
        <v>97.782051282051299</v>
      </c>
      <c r="F42" s="19">
        <v>0</v>
      </c>
      <c r="G42" s="19">
        <v>0</v>
      </c>
      <c r="H42" s="19">
        <f t="shared" si="0"/>
        <v>97.782051282051299</v>
      </c>
      <c r="I42" s="25">
        <f t="shared" si="1"/>
        <v>0.86867881521272206</v>
      </c>
      <c r="J42" s="26">
        <f t="shared" si="2"/>
        <v>86.867881521272196</v>
      </c>
      <c r="K42" s="19">
        <v>78.521052631578897</v>
      </c>
      <c r="L42" s="19">
        <v>0</v>
      </c>
      <c r="M42" s="19">
        <v>0</v>
      </c>
      <c r="N42" s="19">
        <f t="shared" si="3"/>
        <v>78.521052631578897</v>
      </c>
      <c r="O42" s="25">
        <f t="shared" si="4"/>
        <v>0.816324854258066</v>
      </c>
      <c r="P42" s="26">
        <f t="shared" si="5"/>
        <v>81.632485425806607</v>
      </c>
      <c r="Q42" s="19">
        <v>100</v>
      </c>
      <c r="R42" s="19">
        <v>0</v>
      </c>
      <c r="S42" s="19">
        <v>0</v>
      </c>
      <c r="T42" s="19">
        <f t="shared" si="6"/>
        <v>100</v>
      </c>
      <c r="U42" s="25">
        <f t="shared" si="7"/>
        <v>0.85421409868410902</v>
      </c>
      <c r="V42" s="26">
        <f t="shared" si="8"/>
        <v>85.421409868410905</v>
      </c>
      <c r="W42" s="30">
        <f t="shared" si="9"/>
        <v>83.0584570891602</v>
      </c>
      <c r="X42" s="19">
        <v>38</v>
      </c>
    </row>
    <row r="43" spans="1:24">
      <c r="A43" s="19">
        <v>41</v>
      </c>
      <c r="B43" s="20" t="s">
        <v>375</v>
      </c>
      <c r="C43" s="20" t="s">
        <v>376</v>
      </c>
      <c r="D43" s="31" t="s">
        <v>297</v>
      </c>
      <c r="E43" s="19">
        <v>97.7641025641026</v>
      </c>
      <c r="F43" s="19">
        <v>3</v>
      </c>
      <c r="G43" s="19">
        <v>0</v>
      </c>
      <c r="H43" s="19">
        <f t="shared" si="0"/>
        <v>100.764102564103</v>
      </c>
      <c r="I43" s="25">
        <f t="shared" si="1"/>
        <v>0.89517084253912604</v>
      </c>
      <c r="J43" s="26">
        <f t="shared" si="2"/>
        <v>89.5170842539126</v>
      </c>
      <c r="K43" s="19">
        <v>75.827500000000001</v>
      </c>
      <c r="L43" s="19">
        <v>0</v>
      </c>
      <c r="M43" s="19">
        <v>0</v>
      </c>
      <c r="N43" s="19">
        <f t="shared" si="3"/>
        <v>75.827500000000001</v>
      </c>
      <c r="O43" s="25">
        <f t="shared" si="4"/>
        <v>0.78832199533401504</v>
      </c>
      <c r="P43" s="26">
        <f t="shared" si="5"/>
        <v>78.832199533401507</v>
      </c>
      <c r="Q43" s="19">
        <v>100</v>
      </c>
      <c r="R43" s="19">
        <v>0</v>
      </c>
      <c r="S43" s="19">
        <v>0</v>
      </c>
      <c r="T43" s="19">
        <f t="shared" si="6"/>
        <v>100</v>
      </c>
      <c r="U43" s="25">
        <f t="shared" si="7"/>
        <v>0.85421409868410902</v>
      </c>
      <c r="V43" s="26">
        <f t="shared" si="8"/>
        <v>85.421409868410905</v>
      </c>
      <c r="W43" s="30">
        <f t="shared" si="9"/>
        <v>81.628097511004697</v>
      </c>
      <c r="X43" s="19">
        <v>39</v>
      </c>
    </row>
    <row r="44" spans="1:24">
      <c r="A44" s="19">
        <v>42</v>
      </c>
      <c r="B44" s="20" t="s">
        <v>377</v>
      </c>
      <c r="C44" s="20" t="s">
        <v>378</v>
      </c>
      <c r="D44" s="31" t="s">
        <v>297</v>
      </c>
      <c r="E44" s="19">
        <v>97.7641025641026</v>
      </c>
      <c r="F44" s="19">
        <v>0</v>
      </c>
      <c r="G44" s="19">
        <v>0</v>
      </c>
      <c r="H44" s="19">
        <f t="shared" si="0"/>
        <v>97.7641025641026</v>
      </c>
      <c r="I44" s="25">
        <f t="shared" si="1"/>
        <v>0.86851936190981205</v>
      </c>
      <c r="J44" s="26">
        <f t="shared" si="2"/>
        <v>86.851936190981206</v>
      </c>
      <c r="K44" s="19">
        <v>74.523333333333298</v>
      </c>
      <c r="L44" s="19">
        <v>0</v>
      </c>
      <c r="M44" s="19">
        <v>0</v>
      </c>
      <c r="N44" s="19">
        <f t="shared" si="3"/>
        <v>74.523333333333298</v>
      </c>
      <c r="O44" s="25">
        <f t="shared" si="4"/>
        <v>0.77476354663249103</v>
      </c>
      <c r="P44" s="26">
        <f t="shared" si="5"/>
        <v>77.476354663249097</v>
      </c>
      <c r="Q44" s="19">
        <v>100</v>
      </c>
      <c r="R44" s="19">
        <v>0</v>
      </c>
      <c r="S44" s="19">
        <v>0</v>
      </c>
      <c r="T44" s="19">
        <f t="shared" si="6"/>
        <v>100</v>
      </c>
      <c r="U44" s="25">
        <f t="shared" si="7"/>
        <v>0.85421409868410902</v>
      </c>
      <c r="V44" s="26">
        <f t="shared" si="8"/>
        <v>85.421409868410905</v>
      </c>
      <c r="W44" s="30">
        <f t="shared" si="9"/>
        <v>80.145976489311707</v>
      </c>
      <c r="X44" s="19">
        <v>40</v>
      </c>
    </row>
  </sheetData>
  <autoFilter ref="A2:X28" xr:uid="{00000000-0009-0000-0000-000007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2"/>
  <sheetViews>
    <sheetView workbookViewId="0">
      <selection activeCell="I38" sqref="I38"/>
    </sheetView>
  </sheetViews>
  <sheetFormatPr defaultColWidth="9" defaultRowHeight="14"/>
  <cols>
    <col min="2" max="2" width="12.75" customWidth="1"/>
    <col min="5" max="5" width="11.08203125" customWidth="1"/>
    <col min="8" max="8" width="12.1640625" customWidth="1"/>
    <col min="9" max="9" width="10" customWidth="1"/>
    <col min="10" max="11" width="11.08203125" customWidth="1"/>
    <col min="12" max="12" width="10" customWidth="1"/>
    <col min="15" max="15" width="10" customWidth="1"/>
    <col min="18" max="18" width="10" customWidth="1"/>
    <col min="21" max="21" width="10" customWidth="1"/>
    <col min="22" max="23" width="11.08203125" customWidth="1"/>
  </cols>
  <sheetData>
    <row r="1" spans="1:24">
      <c r="A1" s="78" t="s">
        <v>12</v>
      </c>
      <c r="B1" s="79" t="s">
        <v>13</v>
      </c>
      <c r="C1" s="79" t="s">
        <v>14</v>
      </c>
      <c r="D1" s="79" t="s">
        <v>15</v>
      </c>
      <c r="E1" s="78" t="s">
        <v>16</v>
      </c>
      <c r="F1" s="78"/>
      <c r="G1" s="78"/>
      <c r="H1" s="78"/>
      <c r="I1" s="78"/>
      <c r="J1" s="78"/>
      <c r="K1" s="78" t="s">
        <v>17</v>
      </c>
      <c r="L1" s="78"/>
      <c r="M1" s="78"/>
      <c r="N1" s="78"/>
      <c r="O1" s="78"/>
      <c r="P1" s="78"/>
      <c r="Q1" s="78" t="s">
        <v>18</v>
      </c>
      <c r="R1" s="78"/>
      <c r="S1" s="78"/>
      <c r="T1" s="78"/>
      <c r="U1" s="78"/>
      <c r="V1" s="78"/>
      <c r="W1" s="80" t="s">
        <v>19</v>
      </c>
      <c r="X1" s="81" t="s">
        <v>20</v>
      </c>
    </row>
    <row r="2" spans="1:24" ht="28">
      <c r="A2" s="78"/>
      <c r="B2" s="79"/>
      <c r="C2" s="79"/>
      <c r="D2" s="79"/>
      <c r="E2" s="12" t="s">
        <v>21</v>
      </c>
      <c r="F2" s="16" t="s">
        <v>22</v>
      </c>
      <c r="G2" s="17" t="s">
        <v>23</v>
      </c>
      <c r="H2" s="18" t="s">
        <v>24</v>
      </c>
      <c r="I2" s="12" t="s">
        <v>25</v>
      </c>
      <c r="J2" s="23" t="s">
        <v>26</v>
      </c>
      <c r="K2" s="12" t="s">
        <v>21</v>
      </c>
      <c r="L2" s="12" t="s">
        <v>22</v>
      </c>
      <c r="M2" s="8" t="s">
        <v>23</v>
      </c>
      <c r="N2" s="8" t="s">
        <v>27</v>
      </c>
      <c r="O2" s="12" t="s">
        <v>28</v>
      </c>
      <c r="P2" s="24" t="s">
        <v>29</v>
      </c>
      <c r="Q2" s="8" t="s">
        <v>21</v>
      </c>
      <c r="R2" s="12" t="s">
        <v>22</v>
      </c>
      <c r="S2" s="8" t="s">
        <v>23</v>
      </c>
      <c r="T2" s="8" t="s">
        <v>30</v>
      </c>
      <c r="U2" s="12" t="s">
        <v>31</v>
      </c>
      <c r="V2" s="29" t="s">
        <v>32</v>
      </c>
      <c r="W2" s="80"/>
      <c r="X2" s="81"/>
    </row>
    <row r="3" spans="1:24">
      <c r="A3" s="19">
        <v>1</v>
      </c>
      <c r="B3" s="20" t="s">
        <v>379</v>
      </c>
      <c r="C3" s="21" t="s">
        <v>380</v>
      </c>
      <c r="D3" s="22" t="s">
        <v>381</v>
      </c>
      <c r="E3" s="19">
        <v>97.763157894736807</v>
      </c>
      <c r="F3" s="19">
        <v>1</v>
      </c>
      <c r="G3" s="19">
        <v>0</v>
      </c>
      <c r="H3" s="19">
        <f t="shared" ref="H3:H22" si="0">E3+F3</f>
        <v>98.763157894736807</v>
      </c>
      <c r="I3" s="25">
        <f t="shared" ref="I3:I22" si="1">H3/108.7631579</f>
        <v>0.90805710133520101</v>
      </c>
      <c r="J3" s="26">
        <f t="shared" ref="J3:J22" si="2">100*H3/108.7631579</f>
        <v>90.805710133520193</v>
      </c>
      <c r="K3" s="19">
        <v>82.919327731092395</v>
      </c>
      <c r="L3" s="27">
        <v>9.8214285714285001</v>
      </c>
      <c r="M3" s="19">
        <v>0</v>
      </c>
      <c r="N3" s="19">
        <f t="shared" ref="N3:N22" si="3">K3+L3</f>
        <v>92.740756302520893</v>
      </c>
      <c r="O3" s="25">
        <f t="shared" ref="O3:O22" si="4">N3/92.740756</f>
        <v>1.00000000326201</v>
      </c>
      <c r="P3" s="28">
        <f t="shared" ref="P3:P22" si="5">100*N3/92.740756</f>
        <v>100.000000326201</v>
      </c>
      <c r="Q3" s="19">
        <v>100</v>
      </c>
      <c r="R3" s="19">
        <v>0</v>
      </c>
      <c r="S3" s="19">
        <v>0</v>
      </c>
      <c r="T3" s="19">
        <f t="shared" ref="T3:T22" si="6">Q3+R3</f>
        <v>100</v>
      </c>
      <c r="U3" s="25">
        <f t="shared" ref="U3:U22" si="7">T3/122.66667</f>
        <v>0.81521736915170195</v>
      </c>
      <c r="V3" s="25">
        <f t="shared" ref="V3:V8" si="8">100*T3/122.666666666666</f>
        <v>81.521739130435193</v>
      </c>
      <c r="W3" s="30">
        <f t="shared" ref="W3:W22" si="9">J3*0.2+P3*0.7+V3*0.1</f>
        <v>96.313316168087994</v>
      </c>
      <c r="X3" s="19">
        <v>1</v>
      </c>
    </row>
    <row r="4" spans="1:24">
      <c r="A4" s="19">
        <v>2</v>
      </c>
      <c r="B4" s="20" t="s">
        <v>382</v>
      </c>
      <c r="C4" s="21" t="s">
        <v>383</v>
      </c>
      <c r="D4" s="22" t="s">
        <v>381</v>
      </c>
      <c r="E4" s="19">
        <v>97.726315789473702</v>
      </c>
      <c r="F4" s="19">
        <v>10.15</v>
      </c>
      <c r="G4" s="19">
        <v>0</v>
      </c>
      <c r="H4" s="19">
        <f t="shared" si="0"/>
        <v>107.87631578947401</v>
      </c>
      <c r="I4" s="25">
        <f t="shared" si="1"/>
        <v>0.99184611657431199</v>
      </c>
      <c r="J4" s="26">
        <f t="shared" si="2"/>
        <v>99.184611657431205</v>
      </c>
      <c r="K4" s="19">
        <v>88.331249999999997</v>
      </c>
      <c r="L4" s="19">
        <v>0</v>
      </c>
      <c r="M4" s="19">
        <v>0</v>
      </c>
      <c r="N4" s="19">
        <f t="shared" si="3"/>
        <v>88.331249999999997</v>
      </c>
      <c r="O4" s="25">
        <f t="shared" si="4"/>
        <v>0.95245341756756896</v>
      </c>
      <c r="P4" s="28">
        <f t="shared" si="5"/>
        <v>95.245341756756901</v>
      </c>
      <c r="Q4" s="19">
        <v>100</v>
      </c>
      <c r="R4" s="19">
        <v>0</v>
      </c>
      <c r="S4" s="19">
        <v>0</v>
      </c>
      <c r="T4" s="19">
        <f t="shared" si="6"/>
        <v>100</v>
      </c>
      <c r="U4" s="25">
        <f t="shared" si="7"/>
        <v>0.81521736915170195</v>
      </c>
      <c r="V4" s="25">
        <f t="shared" si="8"/>
        <v>81.521739130435193</v>
      </c>
      <c r="W4" s="30">
        <f t="shared" si="9"/>
        <v>94.660835474259599</v>
      </c>
      <c r="X4" s="19">
        <v>2</v>
      </c>
    </row>
    <row r="5" spans="1:24">
      <c r="A5" s="19">
        <v>3</v>
      </c>
      <c r="B5" s="20" t="s">
        <v>384</v>
      </c>
      <c r="C5" s="21" t="s">
        <v>385</v>
      </c>
      <c r="D5" s="22" t="s">
        <v>381</v>
      </c>
      <c r="E5" s="19">
        <v>97.763157894736807</v>
      </c>
      <c r="F5" s="19">
        <v>0</v>
      </c>
      <c r="G5" s="19">
        <v>0</v>
      </c>
      <c r="H5" s="19">
        <f t="shared" si="0"/>
        <v>97.763157894736807</v>
      </c>
      <c r="I5" s="25">
        <f t="shared" si="1"/>
        <v>0.89886281147356095</v>
      </c>
      <c r="J5" s="26">
        <f t="shared" si="2"/>
        <v>89.886281147356101</v>
      </c>
      <c r="K5" s="19">
        <v>88.820588235294096</v>
      </c>
      <c r="L5" s="19">
        <v>0</v>
      </c>
      <c r="M5" s="19">
        <v>0</v>
      </c>
      <c r="N5" s="19">
        <f t="shared" si="3"/>
        <v>88.820588235294096</v>
      </c>
      <c r="O5" s="25">
        <f t="shared" si="4"/>
        <v>0.957729827383487</v>
      </c>
      <c r="P5" s="28">
        <f t="shared" si="5"/>
        <v>95.772982738348702</v>
      </c>
      <c r="Q5" s="19">
        <v>100</v>
      </c>
      <c r="R5" s="19">
        <v>0</v>
      </c>
      <c r="S5" s="19">
        <v>0</v>
      </c>
      <c r="T5" s="19">
        <f t="shared" si="6"/>
        <v>100</v>
      </c>
      <c r="U5" s="25">
        <f t="shared" si="7"/>
        <v>0.81521736915170195</v>
      </c>
      <c r="V5" s="25">
        <f t="shared" si="8"/>
        <v>81.521739130435193</v>
      </c>
      <c r="W5" s="30">
        <f t="shared" si="9"/>
        <v>93.170518059358798</v>
      </c>
      <c r="X5" s="19">
        <v>3</v>
      </c>
    </row>
    <row r="6" spans="1:24">
      <c r="A6" s="19">
        <v>4</v>
      </c>
      <c r="B6" s="20" t="s">
        <v>386</v>
      </c>
      <c r="C6" s="21" t="s">
        <v>387</v>
      </c>
      <c r="D6" s="22" t="s">
        <v>381</v>
      </c>
      <c r="E6" s="19">
        <v>97.8</v>
      </c>
      <c r="F6" s="19">
        <v>4</v>
      </c>
      <c r="G6" s="19">
        <v>0</v>
      </c>
      <c r="H6" s="19">
        <f t="shared" si="0"/>
        <v>101.8</v>
      </c>
      <c r="I6" s="25">
        <f t="shared" si="1"/>
        <v>0.93597870791502602</v>
      </c>
      <c r="J6" s="26">
        <f t="shared" si="2"/>
        <v>93.597870791502601</v>
      </c>
      <c r="K6" s="19">
        <v>87.589473684210503</v>
      </c>
      <c r="L6" s="19">
        <v>0</v>
      </c>
      <c r="M6" s="19">
        <v>0</v>
      </c>
      <c r="N6" s="19">
        <f t="shared" si="3"/>
        <v>87.589473684210503</v>
      </c>
      <c r="O6" s="25">
        <f t="shared" si="4"/>
        <v>0.94445503209193704</v>
      </c>
      <c r="P6" s="28">
        <f t="shared" si="5"/>
        <v>94.445503209193703</v>
      </c>
      <c r="Q6" s="19">
        <v>100</v>
      </c>
      <c r="R6" s="19">
        <v>0</v>
      </c>
      <c r="S6" s="19">
        <v>0</v>
      </c>
      <c r="T6" s="19">
        <f t="shared" si="6"/>
        <v>100</v>
      </c>
      <c r="U6" s="25">
        <f t="shared" si="7"/>
        <v>0.81521736915170195</v>
      </c>
      <c r="V6" s="25">
        <f t="shared" si="8"/>
        <v>81.521739130435193</v>
      </c>
      <c r="W6" s="30">
        <f t="shared" si="9"/>
        <v>92.983600317779604</v>
      </c>
      <c r="X6" s="19">
        <v>4</v>
      </c>
    </row>
    <row r="7" spans="1:24">
      <c r="A7" s="19">
        <v>5</v>
      </c>
      <c r="B7" s="20" t="s">
        <v>388</v>
      </c>
      <c r="C7" s="21" t="s">
        <v>389</v>
      </c>
      <c r="D7" s="22" t="s">
        <v>381</v>
      </c>
      <c r="E7" s="19">
        <v>97.763157894736807</v>
      </c>
      <c r="F7" s="19">
        <v>4</v>
      </c>
      <c r="G7" s="19">
        <v>0</v>
      </c>
      <c r="H7" s="19">
        <f t="shared" si="0"/>
        <v>101.76315789473701</v>
      </c>
      <c r="I7" s="25">
        <f t="shared" si="1"/>
        <v>0.93563997092012396</v>
      </c>
      <c r="J7" s="26">
        <f t="shared" si="2"/>
        <v>93.5639970920124</v>
      </c>
      <c r="K7" s="19">
        <v>87.079166666666694</v>
      </c>
      <c r="L7" s="19">
        <v>0</v>
      </c>
      <c r="M7" s="19">
        <v>0</v>
      </c>
      <c r="N7" s="19">
        <f t="shared" si="3"/>
        <v>87.079166666666694</v>
      </c>
      <c r="O7" s="25">
        <f t="shared" si="4"/>
        <v>0.93895252122666195</v>
      </c>
      <c r="P7" s="28">
        <f t="shared" si="5"/>
        <v>93.895252122666193</v>
      </c>
      <c r="Q7" s="19">
        <v>100</v>
      </c>
      <c r="R7" s="19">
        <v>0</v>
      </c>
      <c r="S7" s="19">
        <v>0</v>
      </c>
      <c r="T7" s="19">
        <f t="shared" si="6"/>
        <v>100</v>
      </c>
      <c r="U7" s="25">
        <f t="shared" si="7"/>
        <v>0.81521736915170195</v>
      </c>
      <c r="V7" s="25">
        <f t="shared" si="8"/>
        <v>81.521739130435193</v>
      </c>
      <c r="W7" s="30">
        <f t="shared" si="9"/>
        <v>92.591649817312302</v>
      </c>
      <c r="X7" s="19">
        <v>5</v>
      </c>
    </row>
    <row r="8" spans="1:24">
      <c r="A8" s="19">
        <v>6</v>
      </c>
      <c r="B8" s="20" t="s">
        <v>390</v>
      </c>
      <c r="C8" s="21" t="s">
        <v>391</v>
      </c>
      <c r="D8" s="22" t="s">
        <v>381</v>
      </c>
      <c r="E8" s="19">
        <v>97.726315789473702</v>
      </c>
      <c r="F8" s="19">
        <v>0</v>
      </c>
      <c r="G8" s="19">
        <v>0</v>
      </c>
      <c r="H8" s="19">
        <f t="shared" si="0"/>
        <v>97.726315789473702</v>
      </c>
      <c r="I8" s="25">
        <f t="shared" si="1"/>
        <v>0.89852407447865901</v>
      </c>
      <c r="J8" s="26">
        <f t="shared" si="2"/>
        <v>89.8524074478659</v>
      </c>
      <c r="K8" s="19">
        <v>87.684210526315795</v>
      </c>
      <c r="L8" s="19">
        <v>0</v>
      </c>
      <c r="M8" s="19">
        <v>0</v>
      </c>
      <c r="N8" s="19">
        <f t="shared" si="3"/>
        <v>87.684210526315795</v>
      </c>
      <c r="O8" s="25">
        <f t="shared" si="4"/>
        <v>0.94547655538106401</v>
      </c>
      <c r="P8" s="28">
        <f t="shared" si="5"/>
        <v>94.547655538106497</v>
      </c>
      <c r="Q8" s="19">
        <v>100</v>
      </c>
      <c r="R8" s="19">
        <v>0</v>
      </c>
      <c r="S8" s="19">
        <v>0</v>
      </c>
      <c r="T8" s="19">
        <f t="shared" si="6"/>
        <v>100</v>
      </c>
      <c r="U8" s="25">
        <f t="shared" si="7"/>
        <v>0.81521736915170195</v>
      </c>
      <c r="V8" s="25">
        <f t="shared" si="8"/>
        <v>81.521739130435193</v>
      </c>
      <c r="W8" s="30">
        <f t="shared" si="9"/>
        <v>92.306014279291205</v>
      </c>
      <c r="X8" s="19">
        <v>6</v>
      </c>
    </row>
    <row r="9" spans="1:24">
      <c r="A9" s="19">
        <v>7</v>
      </c>
      <c r="B9" s="20" t="s">
        <v>392</v>
      </c>
      <c r="C9" s="21" t="s">
        <v>393</v>
      </c>
      <c r="D9" s="22" t="s">
        <v>381</v>
      </c>
      <c r="E9" s="19">
        <v>97.689473684210498</v>
      </c>
      <c r="F9" s="19">
        <v>5</v>
      </c>
      <c r="G9" s="19">
        <v>0</v>
      </c>
      <c r="H9" s="19">
        <f t="shared" si="0"/>
        <v>102.68947368421</v>
      </c>
      <c r="I9" s="25">
        <f t="shared" si="1"/>
        <v>0.94415678679195902</v>
      </c>
      <c r="J9" s="26">
        <f t="shared" si="2"/>
        <v>94.415678679195906</v>
      </c>
      <c r="K9" s="19">
        <v>83.8052631578947</v>
      </c>
      <c r="L9" s="19">
        <v>0</v>
      </c>
      <c r="M9" s="19">
        <v>0</v>
      </c>
      <c r="N9" s="19">
        <f t="shared" si="3"/>
        <v>83.8052631578947</v>
      </c>
      <c r="O9" s="25">
        <f t="shared" si="4"/>
        <v>0.90365085182068905</v>
      </c>
      <c r="P9" s="28">
        <f t="shared" si="5"/>
        <v>90.365085182068896</v>
      </c>
      <c r="Q9" s="19">
        <v>100</v>
      </c>
      <c r="R9" s="19">
        <v>22.6666666666667</v>
      </c>
      <c r="S9" s="19">
        <v>0</v>
      </c>
      <c r="T9" s="19">
        <f t="shared" si="6"/>
        <v>122.666666666667</v>
      </c>
      <c r="U9" s="25">
        <f t="shared" si="7"/>
        <v>0.99999997282608799</v>
      </c>
      <c r="V9" s="25">
        <f>100*T9/122.666666667</f>
        <v>99.999999999728303</v>
      </c>
      <c r="W9" s="30">
        <f t="shared" si="9"/>
        <v>92.138695363260297</v>
      </c>
      <c r="X9" s="19">
        <v>7</v>
      </c>
    </row>
    <row r="10" spans="1:24">
      <c r="A10" s="19">
        <v>8</v>
      </c>
      <c r="B10" s="20" t="s">
        <v>394</v>
      </c>
      <c r="C10" s="21" t="s">
        <v>395</v>
      </c>
      <c r="D10" s="22" t="s">
        <v>381</v>
      </c>
      <c r="E10" s="19">
        <v>97.726315789473702</v>
      </c>
      <c r="F10" s="19">
        <v>7.5</v>
      </c>
      <c r="G10" s="19">
        <v>0</v>
      </c>
      <c r="H10" s="19">
        <f t="shared" si="0"/>
        <v>105.226315789474</v>
      </c>
      <c r="I10" s="25">
        <f t="shared" si="1"/>
        <v>0.96748124844096395</v>
      </c>
      <c r="J10" s="26">
        <f t="shared" si="2"/>
        <v>96.748124844096395</v>
      </c>
      <c r="K10" s="19">
        <v>80.005263157894703</v>
      </c>
      <c r="L10" s="19">
        <v>4</v>
      </c>
      <c r="M10" s="19">
        <v>0</v>
      </c>
      <c r="N10" s="19">
        <f t="shared" si="3"/>
        <v>84.005263157894703</v>
      </c>
      <c r="O10" s="25">
        <f t="shared" si="4"/>
        <v>0.90580740098662405</v>
      </c>
      <c r="P10" s="28">
        <f t="shared" si="5"/>
        <v>90.580740098662403</v>
      </c>
      <c r="Q10" s="19">
        <v>100</v>
      </c>
      <c r="R10" s="19">
        <v>7.6</v>
      </c>
      <c r="S10" s="19">
        <v>0</v>
      </c>
      <c r="T10" s="19">
        <f t="shared" si="6"/>
        <v>107.6</v>
      </c>
      <c r="U10" s="25">
        <f t="shared" si="7"/>
        <v>0.87717388920723105</v>
      </c>
      <c r="V10" s="25">
        <f t="shared" ref="V10:V22" si="10">100*T10/122.666666666666</f>
        <v>87.717391304348297</v>
      </c>
      <c r="W10" s="30">
        <f t="shared" si="9"/>
        <v>91.527882168317802</v>
      </c>
      <c r="X10" s="19">
        <v>8</v>
      </c>
    </row>
    <row r="11" spans="1:24">
      <c r="A11" s="19">
        <v>9</v>
      </c>
      <c r="B11" s="20" t="s">
        <v>396</v>
      </c>
      <c r="C11" s="21" t="s">
        <v>397</v>
      </c>
      <c r="D11" s="22" t="s">
        <v>381</v>
      </c>
      <c r="E11" s="19">
        <v>97.763157894736807</v>
      </c>
      <c r="F11" s="19">
        <v>7.5</v>
      </c>
      <c r="G11" s="19">
        <v>0</v>
      </c>
      <c r="H11" s="19">
        <f t="shared" si="0"/>
        <v>105.26315789473701</v>
      </c>
      <c r="I11" s="25">
        <f t="shared" si="1"/>
        <v>0.967819985435866</v>
      </c>
      <c r="J11" s="26">
        <f t="shared" si="2"/>
        <v>96.781998543586596</v>
      </c>
      <c r="K11" s="19">
        <v>83.2210526315789</v>
      </c>
      <c r="L11" s="19">
        <v>0</v>
      </c>
      <c r="M11" s="19">
        <v>0</v>
      </c>
      <c r="N11" s="19">
        <f t="shared" si="3"/>
        <v>83.2210526315789</v>
      </c>
      <c r="O11" s="25">
        <f t="shared" si="4"/>
        <v>0.89735145820440498</v>
      </c>
      <c r="P11" s="28">
        <f t="shared" si="5"/>
        <v>89.735145820440493</v>
      </c>
      <c r="Q11" s="19">
        <v>100</v>
      </c>
      <c r="R11" s="19">
        <v>5.3333333333333304</v>
      </c>
      <c r="S11" s="19">
        <v>0</v>
      </c>
      <c r="T11" s="19">
        <f t="shared" si="6"/>
        <v>105.333333333333</v>
      </c>
      <c r="U11" s="25">
        <f t="shared" si="7"/>
        <v>0.858695628839793</v>
      </c>
      <c r="V11" s="25">
        <f t="shared" si="10"/>
        <v>85.869565217391795</v>
      </c>
      <c r="W11" s="30">
        <f t="shared" si="9"/>
        <v>90.757958304764799</v>
      </c>
      <c r="X11" s="19">
        <v>9</v>
      </c>
    </row>
    <row r="12" spans="1:24">
      <c r="A12" s="19">
        <v>10</v>
      </c>
      <c r="B12" s="20" t="s">
        <v>398</v>
      </c>
      <c r="C12" s="21" t="s">
        <v>399</v>
      </c>
      <c r="D12" s="22" t="s">
        <v>381</v>
      </c>
      <c r="E12" s="19">
        <v>97.763157894736807</v>
      </c>
      <c r="F12" s="19">
        <v>11</v>
      </c>
      <c r="G12" s="19">
        <v>0</v>
      </c>
      <c r="H12" s="19">
        <f t="shared" si="0"/>
        <v>108.76315789473701</v>
      </c>
      <c r="I12" s="25">
        <f t="shared" si="1"/>
        <v>0.99999999995160904</v>
      </c>
      <c r="J12" s="26">
        <f t="shared" si="2"/>
        <v>99.999999995160906</v>
      </c>
      <c r="K12" s="19">
        <v>82.276470588235298</v>
      </c>
      <c r="L12" s="19">
        <v>0</v>
      </c>
      <c r="M12" s="19">
        <v>0</v>
      </c>
      <c r="N12" s="19">
        <f t="shared" si="3"/>
        <v>82.276470588235298</v>
      </c>
      <c r="O12" s="25">
        <f t="shared" si="4"/>
        <v>0.887166270115755</v>
      </c>
      <c r="P12" s="28">
        <f t="shared" si="5"/>
        <v>88.716627011575497</v>
      </c>
      <c r="Q12" s="19">
        <v>100</v>
      </c>
      <c r="R12" s="19">
        <v>0</v>
      </c>
      <c r="S12" s="19">
        <v>0</v>
      </c>
      <c r="T12" s="19">
        <f t="shared" si="6"/>
        <v>100</v>
      </c>
      <c r="U12" s="25">
        <f t="shared" si="7"/>
        <v>0.81521736915170195</v>
      </c>
      <c r="V12" s="25">
        <f t="shared" si="10"/>
        <v>81.521739130435193</v>
      </c>
      <c r="W12" s="30">
        <f t="shared" si="9"/>
        <v>90.253812820178496</v>
      </c>
      <c r="X12" s="19">
        <v>10</v>
      </c>
    </row>
    <row r="13" spans="1:24">
      <c r="A13" s="19">
        <v>11</v>
      </c>
      <c r="B13" s="20" t="s">
        <v>400</v>
      </c>
      <c r="C13" s="21" t="s">
        <v>401</v>
      </c>
      <c r="D13" s="22" t="s">
        <v>381</v>
      </c>
      <c r="E13" s="19">
        <v>97.763157894736807</v>
      </c>
      <c r="F13" s="19">
        <v>0</v>
      </c>
      <c r="G13" s="19">
        <v>0</v>
      </c>
      <c r="H13" s="19">
        <f t="shared" si="0"/>
        <v>97.763157894736807</v>
      </c>
      <c r="I13" s="25">
        <f t="shared" si="1"/>
        <v>0.89886281147356095</v>
      </c>
      <c r="J13" s="26">
        <f t="shared" si="2"/>
        <v>89.886281147356101</v>
      </c>
      <c r="K13" s="19">
        <v>80.778151260504202</v>
      </c>
      <c r="L13" s="27">
        <v>4.1666666000000001</v>
      </c>
      <c r="M13" s="19">
        <v>0</v>
      </c>
      <c r="N13" s="19">
        <f t="shared" si="3"/>
        <v>84.944817860504202</v>
      </c>
      <c r="O13" s="25">
        <f t="shared" si="4"/>
        <v>0.91593838053793997</v>
      </c>
      <c r="P13" s="28">
        <f t="shared" si="5"/>
        <v>91.593838053794002</v>
      </c>
      <c r="Q13" s="19">
        <v>100</v>
      </c>
      <c r="R13" s="19">
        <v>0</v>
      </c>
      <c r="S13" s="19">
        <v>0</v>
      </c>
      <c r="T13" s="19">
        <f t="shared" si="6"/>
        <v>100</v>
      </c>
      <c r="U13" s="25">
        <f t="shared" si="7"/>
        <v>0.81521736915170195</v>
      </c>
      <c r="V13" s="25">
        <f t="shared" si="10"/>
        <v>81.521739130435193</v>
      </c>
      <c r="W13" s="30">
        <f t="shared" si="9"/>
        <v>90.245116780170505</v>
      </c>
      <c r="X13" s="19">
        <v>11</v>
      </c>
    </row>
    <row r="14" spans="1:24">
      <c r="A14" s="19">
        <v>12</v>
      </c>
      <c r="B14" s="20" t="s">
        <v>402</v>
      </c>
      <c r="C14" s="21" t="s">
        <v>403</v>
      </c>
      <c r="D14" s="22" t="s">
        <v>381</v>
      </c>
      <c r="E14" s="19">
        <v>97.763157894736807</v>
      </c>
      <c r="F14" s="19">
        <v>6.5</v>
      </c>
      <c r="G14" s="19">
        <v>0</v>
      </c>
      <c r="H14" s="19">
        <f t="shared" si="0"/>
        <v>104.26315789473701</v>
      </c>
      <c r="I14" s="25">
        <f t="shared" si="1"/>
        <v>0.95862569557422495</v>
      </c>
      <c r="J14" s="26">
        <f t="shared" si="2"/>
        <v>95.862569557422503</v>
      </c>
      <c r="K14" s="19">
        <v>82.158823529411805</v>
      </c>
      <c r="L14" s="19">
        <v>0</v>
      </c>
      <c r="M14" s="19">
        <v>0</v>
      </c>
      <c r="N14" s="19">
        <f t="shared" si="3"/>
        <v>82.158823529411805</v>
      </c>
      <c r="O14" s="25">
        <f t="shared" si="4"/>
        <v>0.88589771178285204</v>
      </c>
      <c r="P14" s="28">
        <f t="shared" si="5"/>
        <v>88.589771178285204</v>
      </c>
      <c r="Q14" s="19">
        <v>100</v>
      </c>
      <c r="R14" s="19">
        <v>7.93333333333333</v>
      </c>
      <c r="S14" s="19">
        <v>0</v>
      </c>
      <c r="T14" s="19">
        <f t="shared" si="6"/>
        <v>107.933333333333</v>
      </c>
      <c r="U14" s="25">
        <f t="shared" si="7"/>
        <v>0.87989128043773701</v>
      </c>
      <c r="V14" s="25">
        <f t="shared" si="10"/>
        <v>87.989130434783107</v>
      </c>
      <c r="W14" s="30">
        <f t="shared" si="9"/>
        <v>89.984266779762393</v>
      </c>
      <c r="X14" s="19">
        <v>12</v>
      </c>
    </row>
    <row r="15" spans="1:24">
      <c r="A15" s="19">
        <v>13</v>
      </c>
      <c r="B15" s="20" t="s">
        <v>404</v>
      </c>
      <c r="C15" s="21" t="s">
        <v>405</v>
      </c>
      <c r="D15" s="22" t="s">
        <v>381</v>
      </c>
      <c r="E15" s="19">
        <v>97.652631578947407</v>
      </c>
      <c r="F15" s="19">
        <v>0.5</v>
      </c>
      <c r="G15" s="19">
        <v>0</v>
      </c>
      <c r="H15" s="19">
        <f t="shared" si="0"/>
        <v>98.152631578947407</v>
      </c>
      <c r="I15" s="25">
        <f t="shared" si="1"/>
        <v>0.90244374541967398</v>
      </c>
      <c r="J15" s="26">
        <f t="shared" si="2"/>
        <v>90.244374541967403</v>
      </c>
      <c r="K15" s="19">
        <v>83.058823529411796</v>
      </c>
      <c r="L15" s="19">
        <v>0</v>
      </c>
      <c r="M15" s="19">
        <v>0</v>
      </c>
      <c r="N15" s="19">
        <f t="shared" si="3"/>
        <v>83.058823529411796</v>
      </c>
      <c r="O15" s="25">
        <f t="shared" si="4"/>
        <v>0.89560218302955996</v>
      </c>
      <c r="P15" s="28">
        <f t="shared" si="5"/>
        <v>89.560218302956002</v>
      </c>
      <c r="Q15" s="19">
        <v>100</v>
      </c>
      <c r="R15" s="19">
        <v>4.6666666666666696</v>
      </c>
      <c r="S15" s="19">
        <v>0</v>
      </c>
      <c r="T15" s="19">
        <f t="shared" si="6"/>
        <v>104.666666666667</v>
      </c>
      <c r="U15" s="25">
        <f t="shared" si="7"/>
        <v>0.85326084637878097</v>
      </c>
      <c r="V15" s="25">
        <f t="shared" si="10"/>
        <v>85.326086956522204</v>
      </c>
      <c r="W15" s="30">
        <f t="shared" si="9"/>
        <v>89.273636416114897</v>
      </c>
      <c r="X15" s="19">
        <v>13</v>
      </c>
    </row>
    <row r="16" spans="1:24">
      <c r="A16" s="19">
        <v>14</v>
      </c>
      <c r="B16" s="20" t="s">
        <v>406</v>
      </c>
      <c r="C16" s="21" t="s">
        <v>407</v>
      </c>
      <c r="D16" s="22" t="s">
        <v>381</v>
      </c>
      <c r="E16" s="19">
        <v>97.726315789473702</v>
      </c>
      <c r="F16" s="19">
        <v>0</v>
      </c>
      <c r="G16" s="19">
        <v>0</v>
      </c>
      <c r="H16" s="19">
        <f t="shared" si="0"/>
        <v>97.726315789473702</v>
      </c>
      <c r="I16" s="25">
        <f t="shared" si="1"/>
        <v>0.89852407447865901</v>
      </c>
      <c r="J16" s="26">
        <f t="shared" si="2"/>
        <v>89.8524074478659</v>
      </c>
      <c r="K16" s="19">
        <v>83.368421052631604</v>
      </c>
      <c r="L16" s="19">
        <v>0</v>
      </c>
      <c r="M16" s="19">
        <v>0</v>
      </c>
      <c r="N16" s="19">
        <f t="shared" si="3"/>
        <v>83.368421052631604</v>
      </c>
      <c r="O16" s="25">
        <f t="shared" si="4"/>
        <v>0.89894049443193702</v>
      </c>
      <c r="P16" s="28">
        <f t="shared" si="5"/>
        <v>89.894049443193694</v>
      </c>
      <c r="Q16" s="19">
        <v>100</v>
      </c>
      <c r="R16" s="19">
        <v>0</v>
      </c>
      <c r="S16" s="19">
        <v>0</v>
      </c>
      <c r="T16" s="19">
        <f t="shared" si="6"/>
        <v>100</v>
      </c>
      <c r="U16" s="25">
        <f t="shared" si="7"/>
        <v>0.81521736915170195</v>
      </c>
      <c r="V16" s="25">
        <f t="shared" si="10"/>
        <v>81.521739130435193</v>
      </c>
      <c r="W16" s="30">
        <f t="shared" si="9"/>
        <v>89.048490012852298</v>
      </c>
      <c r="X16" s="19">
        <v>14</v>
      </c>
    </row>
    <row r="17" spans="1:24">
      <c r="A17" s="19">
        <v>15</v>
      </c>
      <c r="B17" s="20" t="s">
        <v>408</v>
      </c>
      <c r="C17" s="21" t="s">
        <v>409</v>
      </c>
      <c r="D17" s="22" t="s">
        <v>381</v>
      </c>
      <c r="E17" s="19">
        <v>97.763157894736807</v>
      </c>
      <c r="F17" s="19">
        <v>0.5</v>
      </c>
      <c r="G17" s="19">
        <v>0</v>
      </c>
      <c r="H17" s="19">
        <f t="shared" si="0"/>
        <v>98.263157894736807</v>
      </c>
      <c r="I17" s="25">
        <f t="shared" si="1"/>
        <v>0.90345995640438104</v>
      </c>
      <c r="J17" s="26">
        <f t="shared" si="2"/>
        <v>90.345995640438105</v>
      </c>
      <c r="K17" s="19">
        <v>82.857352941176501</v>
      </c>
      <c r="L17" s="19">
        <v>0</v>
      </c>
      <c r="M17" s="19">
        <v>0</v>
      </c>
      <c r="N17" s="19">
        <f t="shared" si="3"/>
        <v>82.857352941176501</v>
      </c>
      <c r="O17" s="25">
        <f t="shared" si="4"/>
        <v>0.89342977688446401</v>
      </c>
      <c r="P17" s="28">
        <f t="shared" si="5"/>
        <v>89.342977688446396</v>
      </c>
      <c r="Q17" s="19">
        <v>100</v>
      </c>
      <c r="R17" s="19">
        <v>0</v>
      </c>
      <c r="S17" s="19">
        <v>0</v>
      </c>
      <c r="T17" s="19">
        <f t="shared" si="6"/>
        <v>100</v>
      </c>
      <c r="U17" s="25">
        <f t="shared" si="7"/>
        <v>0.81521736915170195</v>
      </c>
      <c r="V17" s="25">
        <f t="shared" si="10"/>
        <v>81.521739130435193</v>
      </c>
      <c r="W17" s="30">
        <f t="shared" si="9"/>
        <v>88.761457423043595</v>
      </c>
      <c r="X17" s="19">
        <v>15</v>
      </c>
    </row>
    <row r="18" spans="1:24">
      <c r="A18" s="19">
        <v>16</v>
      </c>
      <c r="B18" s="20" t="s">
        <v>410</v>
      </c>
      <c r="C18" s="21" t="s">
        <v>411</v>
      </c>
      <c r="D18" s="22" t="s">
        <v>381</v>
      </c>
      <c r="E18" s="19">
        <v>97.763157894736807</v>
      </c>
      <c r="F18" s="19">
        <v>0</v>
      </c>
      <c r="G18" s="19">
        <v>0</v>
      </c>
      <c r="H18" s="19">
        <f t="shared" si="0"/>
        <v>97.763157894736807</v>
      </c>
      <c r="I18" s="25">
        <f t="shared" si="1"/>
        <v>0.89886281147356095</v>
      </c>
      <c r="J18" s="26">
        <f t="shared" si="2"/>
        <v>89.886281147356101</v>
      </c>
      <c r="K18" s="19">
        <v>81.189705882352897</v>
      </c>
      <c r="L18" s="19">
        <v>0</v>
      </c>
      <c r="M18" s="19">
        <v>0</v>
      </c>
      <c r="N18" s="19">
        <f t="shared" si="3"/>
        <v>81.189705882352897</v>
      </c>
      <c r="O18" s="25">
        <f t="shared" si="4"/>
        <v>0.87544796251556201</v>
      </c>
      <c r="P18" s="28">
        <f t="shared" si="5"/>
        <v>87.544796251556207</v>
      </c>
      <c r="Q18" s="19">
        <v>100</v>
      </c>
      <c r="R18" s="19">
        <v>0</v>
      </c>
      <c r="S18" s="19">
        <v>0</v>
      </c>
      <c r="T18" s="19">
        <f t="shared" si="6"/>
        <v>100</v>
      </c>
      <c r="U18" s="25">
        <f t="shared" si="7"/>
        <v>0.81521736915170195</v>
      </c>
      <c r="V18" s="25">
        <f t="shared" si="10"/>
        <v>81.521739130435193</v>
      </c>
      <c r="W18" s="30">
        <f t="shared" si="9"/>
        <v>87.410787518604096</v>
      </c>
      <c r="X18" s="19">
        <v>16</v>
      </c>
    </row>
    <row r="19" spans="1:24">
      <c r="A19" s="19">
        <v>17</v>
      </c>
      <c r="B19" s="20" t="s">
        <v>412</v>
      </c>
      <c r="C19" s="21" t="s">
        <v>413</v>
      </c>
      <c r="D19" s="22" t="s">
        <v>381</v>
      </c>
      <c r="E19" s="19">
        <v>97.689473684210498</v>
      </c>
      <c r="F19" s="19">
        <v>0.5</v>
      </c>
      <c r="G19" s="19">
        <v>0</v>
      </c>
      <c r="H19" s="19">
        <f t="shared" si="0"/>
        <v>98.189473684210498</v>
      </c>
      <c r="I19" s="25">
        <f t="shared" si="1"/>
        <v>0.90278248241457604</v>
      </c>
      <c r="J19" s="26">
        <f t="shared" si="2"/>
        <v>90.278248241457604</v>
      </c>
      <c r="K19" s="19">
        <v>80.742105263157896</v>
      </c>
      <c r="L19" s="19">
        <v>0</v>
      </c>
      <c r="M19" s="19">
        <v>0</v>
      </c>
      <c r="N19" s="19">
        <f t="shared" si="3"/>
        <v>80.742105263157896</v>
      </c>
      <c r="O19" s="25">
        <f t="shared" si="4"/>
        <v>0.87062159880557699</v>
      </c>
      <c r="P19" s="28">
        <f t="shared" si="5"/>
        <v>87.062159880557701</v>
      </c>
      <c r="Q19" s="19">
        <v>100</v>
      </c>
      <c r="R19" s="19">
        <v>0</v>
      </c>
      <c r="S19" s="19">
        <v>0</v>
      </c>
      <c r="T19" s="19">
        <f t="shared" si="6"/>
        <v>100</v>
      </c>
      <c r="U19" s="25">
        <f t="shared" si="7"/>
        <v>0.81521736915170195</v>
      </c>
      <c r="V19" s="25">
        <f t="shared" si="10"/>
        <v>81.521739130435193</v>
      </c>
      <c r="W19" s="30">
        <f t="shared" si="9"/>
        <v>87.151335477725397</v>
      </c>
      <c r="X19" s="19">
        <v>17</v>
      </c>
    </row>
    <row r="20" spans="1:24">
      <c r="A20" s="19">
        <v>18</v>
      </c>
      <c r="B20" s="20" t="s">
        <v>414</v>
      </c>
      <c r="C20" s="21" t="s">
        <v>415</v>
      </c>
      <c r="D20" s="22" t="s">
        <v>381</v>
      </c>
      <c r="E20" s="19">
        <v>97.763157894736807</v>
      </c>
      <c r="F20" s="19">
        <v>1.75</v>
      </c>
      <c r="G20" s="19">
        <v>0</v>
      </c>
      <c r="H20" s="19">
        <f t="shared" si="0"/>
        <v>99.513157894736807</v>
      </c>
      <c r="I20" s="25">
        <f t="shared" si="1"/>
        <v>0.91495281873143197</v>
      </c>
      <c r="J20" s="26">
        <f t="shared" si="2"/>
        <v>91.495281873143199</v>
      </c>
      <c r="K20" s="19">
        <v>78.599159663865507</v>
      </c>
      <c r="L20" s="19">
        <v>0</v>
      </c>
      <c r="M20" s="19">
        <v>0</v>
      </c>
      <c r="N20" s="19">
        <f t="shared" si="3"/>
        <v>78.599159663865507</v>
      </c>
      <c r="O20" s="25">
        <f t="shared" si="4"/>
        <v>0.84751476108158397</v>
      </c>
      <c r="P20" s="28">
        <f t="shared" si="5"/>
        <v>84.7514761081584</v>
      </c>
      <c r="Q20" s="19">
        <v>100</v>
      </c>
      <c r="R20" s="19">
        <v>0</v>
      </c>
      <c r="S20" s="19">
        <v>0</v>
      </c>
      <c r="T20" s="19">
        <f t="shared" si="6"/>
        <v>100</v>
      </c>
      <c r="U20" s="25">
        <f t="shared" si="7"/>
        <v>0.81521736915170195</v>
      </c>
      <c r="V20" s="25">
        <f t="shared" si="10"/>
        <v>81.521739130435193</v>
      </c>
      <c r="W20" s="30">
        <f t="shared" si="9"/>
        <v>85.777263563383102</v>
      </c>
      <c r="X20" s="19">
        <v>18</v>
      </c>
    </row>
    <row r="21" spans="1:24">
      <c r="A21" s="19">
        <v>19</v>
      </c>
      <c r="B21" s="20" t="s">
        <v>416</v>
      </c>
      <c r="C21" s="21" t="s">
        <v>417</v>
      </c>
      <c r="D21" s="22" t="s">
        <v>381</v>
      </c>
      <c r="E21" s="19">
        <v>97.763157894736807</v>
      </c>
      <c r="F21" s="19">
        <v>0</v>
      </c>
      <c r="G21" s="19">
        <v>0</v>
      </c>
      <c r="H21" s="19">
        <f t="shared" si="0"/>
        <v>97.763157894736807</v>
      </c>
      <c r="I21" s="25">
        <f t="shared" si="1"/>
        <v>0.89886281147356095</v>
      </c>
      <c r="J21" s="26">
        <f t="shared" si="2"/>
        <v>89.886281147356101</v>
      </c>
      <c r="K21" s="19">
        <v>78.489999999999995</v>
      </c>
      <c r="L21" s="19">
        <v>0</v>
      </c>
      <c r="M21" s="19">
        <v>0</v>
      </c>
      <c r="N21" s="19">
        <f t="shared" si="3"/>
        <v>78.489999999999995</v>
      </c>
      <c r="O21" s="25">
        <f t="shared" si="4"/>
        <v>0.84633772017126996</v>
      </c>
      <c r="P21" s="28">
        <f t="shared" si="5"/>
        <v>84.633772017127001</v>
      </c>
      <c r="Q21" s="19">
        <v>100</v>
      </c>
      <c r="R21" s="19">
        <v>0</v>
      </c>
      <c r="S21" s="19">
        <v>0</v>
      </c>
      <c r="T21" s="19">
        <f t="shared" si="6"/>
        <v>100</v>
      </c>
      <c r="U21" s="25">
        <f t="shared" si="7"/>
        <v>0.81521736915170195</v>
      </c>
      <c r="V21" s="25">
        <f t="shared" si="10"/>
        <v>81.521739130435193</v>
      </c>
      <c r="W21" s="30">
        <f t="shared" si="9"/>
        <v>85.373070554503599</v>
      </c>
      <c r="X21" s="19">
        <v>19</v>
      </c>
    </row>
    <row r="22" spans="1:24">
      <c r="A22" s="19">
        <v>20</v>
      </c>
      <c r="B22" s="20" t="s">
        <v>418</v>
      </c>
      <c r="C22" s="21" t="s">
        <v>419</v>
      </c>
      <c r="D22" s="22" t="s">
        <v>381</v>
      </c>
      <c r="E22" s="19">
        <v>94.8</v>
      </c>
      <c r="F22" s="19">
        <v>0</v>
      </c>
      <c r="G22" s="19">
        <v>0</v>
      </c>
      <c r="H22" s="19">
        <f t="shared" si="0"/>
        <v>94.8</v>
      </c>
      <c r="I22" s="25">
        <f t="shared" si="1"/>
        <v>0.87161867888354105</v>
      </c>
      <c r="J22" s="26">
        <f t="shared" si="2"/>
        <v>87.161867888354095</v>
      </c>
      <c r="K22" s="19">
        <v>79.087500000000006</v>
      </c>
      <c r="L22" s="19">
        <v>0</v>
      </c>
      <c r="M22" s="19">
        <v>0</v>
      </c>
      <c r="N22" s="19">
        <f t="shared" si="3"/>
        <v>79.087500000000006</v>
      </c>
      <c r="O22" s="25">
        <f t="shared" si="4"/>
        <v>0.85278041080450095</v>
      </c>
      <c r="P22" s="28">
        <f t="shared" si="5"/>
        <v>85.278041080450095</v>
      </c>
      <c r="Q22" s="19">
        <v>100</v>
      </c>
      <c r="R22" s="19">
        <v>0</v>
      </c>
      <c r="S22" s="19">
        <v>0</v>
      </c>
      <c r="T22" s="19">
        <f t="shared" si="6"/>
        <v>100</v>
      </c>
      <c r="U22" s="25">
        <f t="shared" si="7"/>
        <v>0.81521736915170195</v>
      </c>
      <c r="V22" s="25">
        <f t="shared" si="10"/>
        <v>81.521739130435193</v>
      </c>
      <c r="W22" s="30">
        <f t="shared" si="9"/>
        <v>85.279176247029397</v>
      </c>
      <c r="X22" s="19">
        <v>20</v>
      </c>
    </row>
  </sheetData>
  <autoFilter ref="A2:X15" xr:uid="{00000000-0009-0000-0000-000008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计数统计表</vt:lpstr>
      <vt:lpstr>工艺学硕</vt:lpstr>
      <vt:lpstr>工艺专硕</vt:lpstr>
      <vt:lpstr>工程学硕 </vt:lpstr>
      <vt:lpstr>工程专硕</vt:lpstr>
      <vt:lpstr>催化学硕</vt:lpstr>
      <vt:lpstr>催化专硕</vt:lpstr>
      <vt:lpstr>环境学硕</vt:lpstr>
      <vt:lpstr>环境专硕</vt:lpstr>
      <vt:lpstr>国际班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orange A</cp:lastModifiedBy>
  <dcterms:created xsi:type="dcterms:W3CDTF">2015-06-05T18:19:00Z</dcterms:created>
  <dcterms:modified xsi:type="dcterms:W3CDTF">2024-09-16T02:43:17Z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BCB41AECC3354852BA21697393706302_13</vt:lpwstr>
  </property>
</Properties>
</file>